
<file path=[Content_Types].xml><?xml version="1.0" encoding="utf-8"?>
<Types xmlns="http://schemas.openxmlformats.org/package/2006/content-types">
  <Default Extension="bin" ContentType="application/vnd.openxmlformats-officedocument.spreadsheetml.customProperty"/>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charlwolmarans/Downloads/"/>
    </mc:Choice>
  </mc:AlternateContent>
  <xr:revisionPtr revIDLastSave="0" documentId="13_ncr:1_{46B0209F-0ADE-9146-A992-DD9687C1A0D2}" xr6:coauthVersionLast="47" xr6:coauthVersionMax="47" xr10:uidLastSave="{00000000-0000-0000-0000-000000000000}"/>
  <bookViews>
    <workbookView xWindow="20" yWindow="720" windowWidth="27040" windowHeight="15400" tabRatio="871" activeTab="1" xr2:uid="{62E1A071-F187-4FCD-829E-7B2685E9CA9A}"/>
  </bookViews>
  <sheets>
    <sheet name="Cognos_Office_Connection_Cache" sheetId="17" state="veryHidden" r:id="rId1"/>
    <sheet name="Prosus (Consolidated)" sheetId="7" r:id="rId2"/>
    <sheet name="Food Delivery" sheetId="2" r:id="rId3"/>
    <sheet name="Classifieds" sheetId="1" r:id="rId4"/>
    <sheet name="Payments &amp; Fintech" sheetId="3" r:id="rId5"/>
    <sheet name="Etail" sheetId="5" r:id="rId6"/>
    <sheet name="Edtech" sheetId="4" r:id="rId7"/>
    <sheet name="Free Cash Flow" sheetId="8" r:id="rId8"/>
    <sheet name="Contribution by Associates&amp;JVs" sheetId="10" r:id="rId9"/>
    <sheet name="Contribution by Tencent" sheetId="11" r:id="rId10"/>
    <sheet name="Tencent recon" sheetId="12" r:id="rId11"/>
  </sheets>
  <definedNames>
    <definedName name="_xlnm._FilterDatabase" localSheetId="3" hidden="1">Classifieds!$A$1:$U$59</definedName>
    <definedName name="_xlnm._FilterDatabase" localSheetId="6" hidden="1">Edtech!$A$1:$U$74</definedName>
    <definedName name="_xlnm._FilterDatabase" localSheetId="5" hidden="1">Etail!$A$1:$U$61</definedName>
    <definedName name="_xlnm._FilterDatabase" localSheetId="2" hidden="1">'Food Delivery'!$A$1:$X$112</definedName>
    <definedName name="_xlnm._FilterDatabase" localSheetId="4" hidden="1">'Payments &amp; Fintech'!$A$1:$V$113</definedName>
    <definedName name="_xlnm._FilterDatabase" localSheetId="1" hidden="1">'Prosus (Consolidated)'!$A$1:$V$103</definedName>
    <definedName name="_h2" hidden="1">{#N/A,#N/A,TRUE,"Index";#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N/A,#N/A,TRUE,"30";#N/A,#N/A,TRUE,"31";#N/A,#N/A,TRUE,"32";#N/A,#N/A,TRUE,"33";#N/A,#N/A,TRUE,"34";#N/A,#N/A,TRUE,"35";#N/A,#N/A,TRUE,"36";#N/A,#N/A,TRUE,"37";#N/A,#N/A,TRUE,"38";#N/A,#N/A,TRUE,"39";#N/A,#N/A,TRUE,"40";#N/A,#N/A,TRUE,"41";#N/A,#N/A,TRUE,"42";#N/A,#N/A,TRUE,"43";#N/A,#N/A,TRUE,"44";#N/A,#N/A,TRUE,"45"}</definedName>
    <definedName name="BJM_Abril">#REF!</definedName>
    <definedName name="BJM_Abril_Holding">#REF!</definedName>
    <definedName name="BJM_Abril_PerSh">#REF!</definedName>
    <definedName name="BJM_BEE">#REF!</definedName>
    <definedName name="BJM_BEE_PerSh">#REF!</definedName>
    <definedName name="BJM_BMC">#REF!</definedName>
    <definedName name="BJM_BMC_Holding">#REF!</definedName>
    <definedName name="BJM_BMC_PerSh">#REF!</definedName>
    <definedName name="BJM_BookPublishing">#REF!</definedName>
    <definedName name="BJM_BookPublishing_Holding">#REF!</definedName>
    <definedName name="BJM_BookPublishing_PerSh">#REF!</definedName>
    <definedName name="BJM_Cash">#REF!</definedName>
    <definedName name="BJM_Cash_PerSh">#REF!</definedName>
    <definedName name="BJM_Central">#REF!</definedName>
    <definedName name="BJM_Central_PerSh">#REF!</definedName>
    <definedName name="BJM_Debt">#REF!</definedName>
    <definedName name="BJM_Debt_PerSh">#REF!</definedName>
    <definedName name="BJM_DeferredTax">#REF!</definedName>
    <definedName name="BJM_DeferredTax_PerSh">#REF!</definedName>
    <definedName name="BJM_Gadu">#REF!</definedName>
    <definedName name="BJM_Gadu_Holding">#REF!</definedName>
    <definedName name="BJM_Gadu_PerSh">#REF!</definedName>
    <definedName name="BJM_Ibido">#REF!</definedName>
    <definedName name="BJM_Ibido_Holding">#REF!</definedName>
    <definedName name="BJM_Ibido_PerSh">#REF!</definedName>
    <definedName name="BJM_MailRU">#REF!</definedName>
    <definedName name="BJM_MailRU_Holding">#REF!</definedName>
    <definedName name="BJM_MailRU_PerSh">#REF!</definedName>
    <definedName name="BJM_Media24">#REF!</definedName>
    <definedName name="BJM_Media24_Holding">#REF!</definedName>
    <definedName name="BJM_Media24_PerSh">#REF!</definedName>
    <definedName name="BJM_MWebSA">#REF!</definedName>
    <definedName name="BJM_MWebSA_Holding">#REF!</definedName>
    <definedName name="BJM_MWebSA_PerSh">#REF!</definedName>
    <definedName name="BJM_MWebThailand">#REF!</definedName>
    <definedName name="BJM_MWebThailand_Holding">#REF!</definedName>
    <definedName name="BJM_MWebThailand_PerSh">#REF!</definedName>
    <definedName name="BJM_PayTV_Africa">#REF!</definedName>
    <definedName name="BJM_PayTV_Africa_Holding">#REF!</definedName>
    <definedName name="BJM_PayTV_Africa_PerSh">#REF!</definedName>
    <definedName name="BJM_PayTV_SA">#REF!</definedName>
    <definedName name="BJM_PayTV_SA_Holding">#REF!</definedName>
    <definedName name="BJM_PayTV_SA_PerSh">#REF!</definedName>
    <definedName name="BJM_PrintMedia">#REF!</definedName>
    <definedName name="BJM_PrintMedia_Holding">#REF!</definedName>
    <definedName name="BJM_PrintMedia_PerSh">#REF!</definedName>
    <definedName name="BJM_Siss">#REF!</definedName>
    <definedName name="BJM_Technology">#REF!</definedName>
    <definedName name="BJM_Technology_Holding">#REF!</definedName>
    <definedName name="BJM_Technology_PerSh">#REF!</definedName>
    <definedName name="BJM_Tencent">#REF!</definedName>
    <definedName name="BJM_Tencent_Holding">#REF!</definedName>
    <definedName name="BJM_Tencent_PerSh">#REF!</definedName>
    <definedName name="BJM_Tradus">#REF!</definedName>
    <definedName name="BJM_Tradus_Holding">#REF!</definedName>
    <definedName name="BJM_Tradus_PerSh">#REF!</definedName>
    <definedName name="BuscaPe_UBS">#REF!</definedName>
    <definedName name="Citi_Abril">#REF!</definedName>
    <definedName name="Citi_Abril_hold">#REF!</definedName>
    <definedName name="Citi_Abril_PerSh">#REF!</definedName>
    <definedName name="Citi_BMC">#REF!</definedName>
    <definedName name="Citi_BMC_hold">#REF!</definedName>
    <definedName name="Citi_BMC_PerSh">#REF!</definedName>
    <definedName name="Citi_Buscape">#REF!</definedName>
    <definedName name="Citi_Buscape_hold">#REF!</definedName>
    <definedName name="Citi_Buscape_PerShare">#REF!</definedName>
    <definedName name="Citi_EquityValue">#REF!</definedName>
    <definedName name="Citi_EquityValue_PerShare">#REF!</definedName>
    <definedName name="Citi_EV">#REF!</definedName>
    <definedName name="Citi_Gadu">#REF!</definedName>
    <definedName name="Citi_Gadu_hold">#REF!</definedName>
    <definedName name="Citi_Gadu_PerSh">#REF!</definedName>
    <definedName name="Citi_MailRU">#REF!</definedName>
    <definedName name="Citi_MailRU_hold">#REF!</definedName>
    <definedName name="Citi_MailRU_PerSh">#REF!</definedName>
    <definedName name="Citi_MWeb">#REF!+#REF!</definedName>
    <definedName name="Citi_MWeb_hold">#REF!</definedName>
    <definedName name="Citi_MWeb_PerSh">#REF!</definedName>
    <definedName name="Citi_NetDebt">#REF!</definedName>
    <definedName name="Citi_PayTV_Africa">#REF!</definedName>
    <definedName name="Citi_PayTV_Africa_hold">#REF!</definedName>
    <definedName name="Citi_PayTV_Africa_PerSh">#REF!</definedName>
    <definedName name="Citi_PayTV_MNet">#REF!</definedName>
    <definedName name="Citi_PayTV_MNet_hold">#REF!</definedName>
    <definedName name="Citi_PayTV_MNet_PerSh">#REF!</definedName>
    <definedName name="Citi_PayTV_SA">#REF!</definedName>
    <definedName name="Citi_PayTV_SA_hold">#REF!</definedName>
    <definedName name="Citi_PayTV_SA_PerSh">#REF!</definedName>
    <definedName name="Citi_PayTV_Total">#REF!</definedName>
    <definedName name="Citi_PayTV_Total_PerSh">#REF!</definedName>
    <definedName name="Citi_PrintMedia">#REF!</definedName>
    <definedName name="Citi_PrintMedia_hold">#REF!</definedName>
    <definedName name="Citi_PrintMedia_PerSh">#REF!</definedName>
    <definedName name="Citi_Siss">#REF!</definedName>
    <definedName name="Citi_Technology">#REF!</definedName>
    <definedName name="Citi_Technology_hold">#REF!</definedName>
    <definedName name="Citi_Technology_PerSh">#REF!</definedName>
    <definedName name="Citi_Tencent">#REF!</definedName>
    <definedName name="Citi_Tencent_hold">#REF!</definedName>
    <definedName name="Citi_Tencent_PerSh">#REF!</definedName>
    <definedName name="Citi_Tradus">#REF!</definedName>
    <definedName name="Citi_Tradus_hold">#REF!</definedName>
    <definedName name="Citi_Tradus_PerSh">#REF!</definedName>
    <definedName name="Deutsche_Abril">#REF!</definedName>
    <definedName name="Deutsche_Abril_Holding">#REF!</definedName>
    <definedName name="Deutsche_Allegro">#REF!</definedName>
    <definedName name="Deutsche_Allegro_Holding">#REF!</definedName>
    <definedName name="Deutsche_BEEPrefShares">#REF!</definedName>
    <definedName name="Deutsche_BMC">#REF!</definedName>
    <definedName name="Deutsche_BMC_Holding">#REF!</definedName>
    <definedName name="Deutsche_BuscaPe">#REF!</definedName>
    <definedName name="Deutsche_DiscountPerShare">#REF!</definedName>
    <definedName name="Deutsche_Gadu">#REF!</definedName>
    <definedName name="Deutsche_HeadOffice">#REF!</definedName>
    <definedName name="Deutsche_Mail.ru">#REF!</definedName>
    <definedName name="Deutsche_Mail.ru_Holding">#REF!</definedName>
    <definedName name="Deutsche_Media24">#REF!</definedName>
    <definedName name="Deutsche_Media24_Holding">#REF!</definedName>
    <definedName name="Deutsche_Mweb">#REF!</definedName>
    <definedName name="Deutsche_Mweb_Holding">#REF!</definedName>
    <definedName name="Deutsche_NetDebt">#REF!</definedName>
    <definedName name="Deutsche_PayTV_Africa">#REF!</definedName>
    <definedName name="Deutsche_PayTV_Africa_Holding">#REF!</definedName>
    <definedName name="Deutsche_PayTV_SA">#REF!</definedName>
    <definedName name="Deutsche_PayTV_SA_Holding">#REF!</definedName>
    <definedName name="Deutsche_Siss">#REF!</definedName>
    <definedName name="Deutsche_Tencent">#REF!</definedName>
    <definedName name="Deutsche_Tencent_Holding">#REF!</definedName>
    <definedName name="Deutsche_Titan">#REF!</definedName>
    <definedName name="Deutsche_Titan_Holding">#REF!</definedName>
    <definedName name="heimo" hidden="1">{#N/A,#N/A,TRUE,"Index";#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N/A,#N/A,TRUE,"30";#N/A,#N/A,TRUE,"31";#N/A,#N/A,TRUE,"32";#N/A,#N/A,TRUE,"33";#N/A,#N/A,TRUE,"34";#N/A,#N/A,TRUE,"35";#N/A,#N/A,TRUE,"36";#N/A,#N/A,TRUE,"37";#N/A,#N/A,TRUE,"38";#N/A,#N/A,TRUE,"39";#N/A,#N/A,TRUE,"40";#N/A,#N/A,TRUE,"41";#N/A,#N/A,TRUE,"42";#N/A,#N/A,TRUE,"43";#N/A,#N/A,TRUE,"44";#N/A,#N/A,TRUE,"45"}</definedName>
    <definedName name="Heimo1" hidden="1">{#N/A,#N/A,TRUE,"Index";#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N/A,#N/A,TRUE,"30";#N/A,#N/A,TRUE,"31";#N/A,#N/A,TRUE,"32";#N/A,#N/A,TRUE,"33";#N/A,#N/A,TRUE,"34";#N/A,#N/A,TRUE,"35";#N/A,#N/A,TRUE,"36";#N/A,#N/A,TRUE,"37";#N/A,#N/A,TRUE,"38";#N/A,#N/A,TRUE,"39";#N/A,#N/A,TRUE,"40";#N/A,#N/A,TRUE,"41";#N/A,#N/A,TRUE,"42";#N/A,#N/A,TRUE,"43";#N/A,#N/A,TRUE,"44";#N/A,#N/A,TRUE,"45"}</definedName>
    <definedName name="i">#REF!</definedName>
    <definedName name="ID" localSheetId="3" hidden="1">"4b9d51fd-a496-4a20-8d59-7fb778223fc4"</definedName>
    <definedName name="ID" localSheetId="0" hidden="1">"98e7ddaf-4c38-42c7-bc2e-817558a5c78f"</definedName>
    <definedName name="ID" localSheetId="8" hidden="1">"fbb96ff7-6b00-4587-9de9-6db672122fdf"</definedName>
    <definedName name="ID" localSheetId="9" hidden="1">"01f49457-50f3-4a28-a379-f174a1d0ade8"</definedName>
    <definedName name="ID" localSheetId="6" hidden="1">"17313b47-c88b-4f87-812c-61d8c19a2c7c"</definedName>
    <definedName name="ID" localSheetId="5" hidden="1">"a0a452e0-eed4-4785-af3f-87903afc571c"</definedName>
    <definedName name="ID" localSheetId="2" hidden="1">"326614a8-a4b7-47e3-a4e1-1148b16ec639"</definedName>
    <definedName name="ID" localSheetId="7" hidden="1">"9cfcd6ad-7c02-49da-b016-446c7670ff18"</definedName>
    <definedName name="ID" localSheetId="4" hidden="1">"62124015-f490-4257-9e0b-b0113bcfcef2"</definedName>
    <definedName name="ID" localSheetId="1" hidden="1">"33f7dbe6-d685-4448-9766-61af6482d000"</definedName>
    <definedName name="ID" localSheetId="10" hidden="1">"04f37a83-2835-40b7-960f-4b8ebcdd9ea5"</definedName>
    <definedName name="Investec_Abril">#REF!</definedName>
    <definedName name="Investec_Abril_PerShare">#REF!</definedName>
    <definedName name="Investec_Abril_Stake">#REF!</definedName>
    <definedName name="Investec_BEEshares">#REF!</definedName>
    <definedName name="Investec_BEEshares_PerShare">#REF!</definedName>
    <definedName name="Investec_Internet">#REF!</definedName>
    <definedName name="Investec_Internet_PerShare">#REF!</definedName>
    <definedName name="Investec_MailRU">#REF!</definedName>
    <definedName name="Investec_MailRU_PerShare">#REF!</definedName>
    <definedName name="Investec_MailRU_Stake">#REF!</definedName>
    <definedName name="Investec_NetDebt">#REF!</definedName>
    <definedName name="Investec_NetDebt_PerShare">#REF!</definedName>
    <definedName name="Investec_PayTV">#REF!</definedName>
    <definedName name="Investec_PayTV_PerShare">#REF!</definedName>
    <definedName name="Investec_Print">#REF!</definedName>
    <definedName name="Investec_Print_PerShare">#REF!</definedName>
    <definedName name="Investec_Technology">#REF!</definedName>
    <definedName name="Investec_Technology_PerShare">#REF!</definedName>
    <definedName name="Investec_Tencent">#REF!</definedName>
    <definedName name="Investec_Tencent_PerShare">#REF!</definedName>
    <definedName name="Investec_Tencent_Stake">#REF!</definedName>
    <definedName name="JP_Abril">#REF!</definedName>
    <definedName name="JP_Abril_cps">#REF!</definedName>
    <definedName name="JP_Abril_share">#REF!</definedName>
    <definedName name="JP_BEE">#REF!</definedName>
    <definedName name="JP_BEE_cps">#REF!</definedName>
    <definedName name="JP_BEELoan">#REF!</definedName>
    <definedName name="JP_BEELoan_cps">#REF!</definedName>
    <definedName name="JP_BookPublishing">#REF!</definedName>
    <definedName name="JP_BookPublishing_cps">#REF!</definedName>
    <definedName name="JP_ContLiab">#REF!</definedName>
    <definedName name="JP_ContLiab_cps">#REF!</definedName>
    <definedName name="JP_Internet">#REF!</definedName>
    <definedName name="JP_Internet_cps">#REF!</definedName>
    <definedName name="JP_MailRU">#REF!</definedName>
    <definedName name="JP_MailRU_cps">#REF!</definedName>
    <definedName name="JP_MailRU_share">#REF!</definedName>
    <definedName name="JP_NPN_NetDebt">#REF!</definedName>
    <definedName name="JP_NPN_NetDebt_cps">#REF!</definedName>
    <definedName name="JP_PayTV">#REF!</definedName>
    <definedName name="JP_PayTV_cps">#REF!</definedName>
    <definedName name="JP_PrintMedia">#REF!</definedName>
    <definedName name="JP_PrintMedia_cps">#REF!</definedName>
    <definedName name="JP_Technology">#REF!</definedName>
    <definedName name="JP_Technology_cps">#REF!</definedName>
    <definedName name="JP_Tencent">#REF!</definedName>
    <definedName name="JP_Tencent_cps">#REF!</definedName>
    <definedName name="JP_Tencent_NetDebt">#REF!</definedName>
    <definedName name="JP_Tencent_NetDebt_cps">#REF!</definedName>
    <definedName name="JP_Tencent_share">#REF!</definedName>
    <definedName name="Macquarie_Abril">#REF!</definedName>
    <definedName name="Macquarie_Abril_PerSh">#REF!</definedName>
    <definedName name="Macquarie_Allegro">#REF!</definedName>
    <definedName name="Macquarie_Allegro_PerSh">#REF!</definedName>
    <definedName name="Macquarie_BEEshares">#REF!</definedName>
    <definedName name="Macquarie_BEEshares_PerSh">#REF!</definedName>
    <definedName name="Macquarie_BeigingMediaCorp">#REF!</definedName>
    <definedName name="Macquarie_BeigingMediaCorp_PerSh">#REF!</definedName>
    <definedName name="Macquarie_Buscape">#REF!</definedName>
    <definedName name="Macquarie_Buscape_PerSh">#REF!</definedName>
    <definedName name="Macquarie_Gadu">#REF!</definedName>
    <definedName name="Macquarie_Gadu_PerSh">#REF!</definedName>
    <definedName name="Macquarie_GroupStructDiscount">#REF!</definedName>
    <definedName name="Macquarie_GroupStructDiscount_PerSh">#REF!</definedName>
    <definedName name="Macquarie_HeadOfficeCosts">#REF!</definedName>
    <definedName name="Macquarie_HeadOfficeCosts_PerSh">#REF!</definedName>
    <definedName name="Macquarie_Internet">#REF!</definedName>
    <definedName name="Macquarie_Internet_PerSh">#REF!</definedName>
    <definedName name="Macquarie_MailRU">#REF!</definedName>
    <definedName name="Macquarie_MailRU_PerSh">#REF!</definedName>
    <definedName name="Macquarie_Media24">#REF!</definedName>
    <definedName name="Macquarie_Media24_PerSh">#REF!</definedName>
    <definedName name="Macquarie_MWeb">#REF!</definedName>
    <definedName name="Macquarie_MWeb_PerSh">#REF!</definedName>
    <definedName name="Macquarie_NetDebt">#REF!</definedName>
    <definedName name="Macquarie_NetDebt_PerSh">#REF!</definedName>
    <definedName name="Macquarie_PayTV">#REF!</definedName>
    <definedName name="Macquarie_PayTV_Africa">#REF!</definedName>
    <definedName name="Macquarie_PayTV_Africa_PerSh">#REF!</definedName>
    <definedName name="Macquarie_PayTV_PerSh">#REF!</definedName>
    <definedName name="Macquarie_PayTV_SA">#REF!</definedName>
    <definedName name="Macquarie_PayTV_SA_PerSh">#REF!</definedName>
    <definedName name="Macquarie_PostRetMedLiability">#REF!</definedName>
    <definedName name="Macquarie_PostRetMedLiability_PerSh">#REF!</definedName>
    <definedName name="Macquarie_Print">#REF!</definedName>
    <definedName name="Macquarie_Print_PerSh">#REF!</definedName>
    <definedName name="Macquarie_Technology">#REF!</definedName>
    <definedName name="Macquarie_Technology_PerSh">#REF!</definedName>
    <definedName name="Macquarie_Tencent">#REF!</definedName>
    <definedName name="Macquarie_Tencent_PerSh">#REF!</definedName>
    <definedName name="Macquarie_Titan">#REF!</definedName>
    <definedName name="Macquarie_Titan_PerSh">#REF!</definedName>
    <definedName name="ML_Abril">#REF!</definedName>
    <definedName name="ML_Abril_Stake">#REF!</definedName>
    <definedName name="ML_BEEshares">#REF!</definedName>
    <definedName name="ML_BeijingMedia">#REF!</definedName>
    <definedName name="ML_BeijingMedia_Stake">#REF!</definedName>
    <definedName name="ML_BookPublishers_Stake">#REF!</definedName>
    <definedName name="ML_BookPublishing">#REF!</definedName>
    <definedName name="ML_Buscape">#REF!</definedName>
    <definedName name="ML_Buscape_Stake">#REF!</definedName>
    <definedName name="ML_DevelopmentCosts">#REF!</definedName>
    <definedName name="ML_Gadu">#REF!</definedName>
    <definedName name="ML_Gadu_Stake">#REF!</definedName>
    <definedName name="ML_Irdeto">#REF!</definedName>
    <definedName name="ML_Irdeto_Stake">#REF!</definedName>
    <definedName name="ML_MailRU">#REF!</definedName>
    <definedName name="ML_MailRU_Stake">#REF!</definedName>
    <definedName name="ML_Media24">#REF!</definedName>
    <definedName name="ML_Media24_Stake">#REF!</definedName>
    <definedName name="ML_Mweb">#REF!</definedName>
    <definedName name="ML_MWeb_Stake">#REF!</definedName>
    <definedName name="ML_NetDebt">#REF!</definedName>
    <definedName name="ML_PayTV">#REF!</definedName>
    <definedName name="ML_PayTV_Stake">#REF!</definedName>
    <definedName name="ML_Siss">#REF!</definedName>
    <definedName name="ML_Tencent">#REF!</definedName>
    <definedName name="ML_Tencent_Stake">#REF!</definedName>
    <definedName name="ML_Tradus">#REF!</definedName>
    <definedName name="ML_Tradus_Stake">#REF!</definedName>
    <definedName name="MonthSelect">#REF!</definedName>
    <definedName name="Nedcor_Abril_perSh">#REF!</definedName>
    <definedName name="Nedcor_Books_perSh">#REF!</definedName>
    <definedName name="Nedcor_Internet_perSh">#REF!</definedName>
    <definedName name="Nedcor_PayTV_perSh">#REF!</definedName>
    <definedName name="Nedcor_Print_perSh">#REF!</definedName>
    <definedName name="Nedcor_Technology_perSh">#REF!</definedName>
    <definedName name="Nedcor_Tencent_perSh">#REF!</definedName>
    <definedName name="new">#REF!</definedName>
    <definedName name="Period">#REF!</definedName>
    <definedName name="_xlnm.Print_Area" localSheetId="3">Classifieds!$A$1:$O$48</definedName>
    <definedName name="_xlnm.Print_Area" localSheetId="5">Etail!$A$1:$Q$61</definedName>
    <definedName name="_xlnm.Print_Area" localSheetId="2">'Food Delivery'!$A$1:$O$96</definedName>
    <definedName name="_xlnm.Print_Area" localSheetId="4">'Payments &amp; Fintech'!$A$1:$P$104</definedName>
    <definedName name="RenCap_Abril">#REF!</definedName>
    <definedName name="RenCap_Abril_PerShare">#REF!</definedName>
    <definedName name="RenCap_Allegro">#REF!</definedName>
    <definedName name="RenCap_Allegro_PerSh">#REF!</definedName>
    <definedName name="RenCap_BEEPrefShares">#REF!</definedName>
    <definedName name="RenCap_BeijingMedia">#REF!</definedName>
    <definedName name="RenCap_BeijingMedia_PerShare">#REF!</definedName>
    <definedName name="RenCap_BuscaPe">#REF!</definedName>
    <definedName name="RenCap_Gadu">#REF!</definedName>
    <definedName name="RenCap_Gadu_PerSh">#REF!</definedName>
    <definedName name="RenCap_HOcosts">#REF!</definedName>
    <definedName name="RenCap_Irdeto">#REF!</definedName>
    <definedName name="RenCap_Irdeto_PerSh">#REF!</definedName>
    <definedName name="RenCap_Mailru">#REF!</definedName>
    <definedName name="RenCap_Mailru_PerSh">#REF!</definedName>
    <definedName name="Rencap_Media24">#REF!</definedName>
    <definedName name="Rencap_Media24_PerShare">#REF!</definedName>
    <definedName name="RenCap_NetDebt">#REF!</definedName>
    <definedName name="RenCap_OtherInt">#REF!</definedName>
    <definedName name="RenCap_OtherInt_PerSh">#REF!</definedName>
    <definedName name="RenCap_PayTV">#REF!</definedName>
    <definedName name="RenCap_PayTV_PerShare">#REF!</definedName>
    <definedName name="RenCap_Siss">#REF!</definedName>
    <definedName name="RenCap_Tencent">#REF!</definedName>
    <definedName name="RenCap_TenCent_PerSh">#REF!</definedName>
    <definedName name="RenCap_Titan">#REF!</definedName>
    <definedName name="RenCap_Titan_PerShare">#REF!</definedName>
    <definedName name="RMB_Abril">#REF!</definedName>
    <definedName name="RMB_CapitalStructureDiscount">#REF!</definedName>
    <definedName name="RMB_CorpCosts">#REF!</definedName>
    <definedName name="RMB_Internet">#REF!</definedName>
    <definedName name="RMB_MailRU">#REF!</definedName>
    <definedName name="RMB_Minority">#REF!</definedName>
    <definedName name="RMB_NetDebt">#REF!</definedName>
    <definedName name="RMB_Other">#REF!</definedName>
    <definedName name="RMB_PayTV">#REF!</definedName>
    <definedName name="RMB_PostRetLiab">#REF!</definedName>
    <definedName name="RMB_Print">#REF!</definedName>
    <definedName name="RMB_SISS">#REF!</definedName>
    <definedName name="RMB_TencentDiscountPerShare">#REF!</definedName>
    <definedName name="RMB_TencentPerShare">#REF!</definedName>
    <definedName name="Scenario">#REF!</definedName>
    <definedName name="UBS_Abril">#REF!</definedName>
    <definedName name="UBS_Abril_PerSh">#REF!</definedName>
    <definedName name="UBS_Allegro">#REF!</definedName>
    <definedName name="UBS_BuscaPe">#REF!</definedName>
    <definedName name="UBS_Gadu">#REF!</definedName>
    <definedName name="UBS_Gadu_PerSh">#REF!</definedName>
    <definedName name="UBS_MailRU">#REF!</definedName>
    <definedName name="UBS_MailRU_PerSh">#REF!</definedName>
    <definedName name="UBS_Media24">#REF!</definedName>
    <definedName name="UBS_MNet">#REF!</definedName>
    <definedName name="UBS_MNet_PerSh">#REF!</definedName>
    <definedName name="UBS_MWeb">#REF!</definedName>
    <definedName name="UBS_NetCash">#REF!</definedName>
    <definedName name="UBS_NetCash_PerSh">#REF!</definedName>
    <definedName name="UBS_OptionDilution">#REF!</definedName>
    <definedName name="UBS_OptionDilution_PerSh">#REF!</definedName>
    <definedName name="UBS_PayTV_Africa">#REF!</definedName>
    <definedName name="UBS_PayTV_SA">#REF!</definedName>
    <definedName name="UBS_PrefShares">#REF!</definedName>
    <definedName name="UBS_PrefShares_PerSh">#REF!</definedName>
    <definedName name="UBS_Siss">#REF!</definedName>
    <definedName name="UBS_Smaller_internet_acquisitions">#REF!</definedName>
    <definedName name="UBS_Technology">#REF!</definedName>
    <definedName name="UBS_Tencent">#REF!</definedName>
    <definedName name="UBS_Tencent_PerSh">#REF!</definedName>
    <definedName name="UBS_ViaAfrica">#REF!</definedName>
    <definedName name="UBS_ViaAfrica_PerSh">#REF!</definedName>
    <definedName name="wrn.Pack." hidden="1">{#N/A,#N/A,TRUE,"Index";#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N/A,#N/A,TRUE,"30";#N/A,#N/A,TRUE,"31";#N/A,#N/A,TRUE,"32";#N/A,#N/A,TRUE,"33";#N/A,#N/A,TRUE,"34";#N/A,#N/A,TRUE,"35";#N/A,#N/A,TRUE,"36";#N/A,#N/A,TRUE,"37";#N/A,#N/A,TRUE,"38";#N/A,#N/A,TRUE,"39";#N/A,#N/A,TRUE,"40";#N/A,#N/A,TRUE,"41";#N/A,#N/A,TRUE,"42";#N/A,#N/A,TRUE,"43";#N/A,#N/A,TRUE,"44";#N/A,#N/A,TRUE,"45"}</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3" i="7" l="1"/>
  <c r="L73" i="7"/>
  <c r="P75" i="7"/>
  <c r="L75" i="7"/>
  <c r="H75" i="7"/>
  <c r="P74" i="7"/>
  <c r="L74" i="7"/>
  <c r="H74" i="7"/>
  <c r="H73" i="7"/>
  <c r="M84" i="7" l="1"/>
  <c r="E95" i="7" l="1"/>
  <c r="Q14" i="7"/>
  <c r="P14" i="7"/>
  <c r="O14" i="7"/>
  <c r="M14" i="7"/>
  <c r="L14" i="7"/>
  <c r="K14" i="7"/>
  <c r="M8" i="2"/>
  <c r="K8" i="2"/>
  <c r="O8" i="2"/>
  <c r="Q8" i="2"/>
  <c r="P15" i="7" l="1"/>
  <c r="O15" i="7"/>
  <c r="Q15" i="7"/>
  <c r="Q51" i="5"/>
  <c r="P51" i="5"/>
  <c r="O51" i="5"/>
  <c r="M51" i="5"/>
  <c r="L51" i="5"/>
  <c r="K51" i="5"/>
  <c r="I31" i="2" l="1"/>
  <c r="P50" i="5" l="1"/>
  <c r="P48" i="5"/>
  <c r="P46" i="5"/>
  <c r="P44" i="5"/>
  <c r="P41" i="5"/>
  <c r="P29" i="5"/>
  <c r="P22" i="5"/>
  <c r="P19" i="5"/>
  <c r="L16" i="5"/>
  <c r="H16" i="5"/>
  <c r="L19" i="5"/>
  <c r="L22" i="5"/>
  <c r="L41" i="5"/>
  <c r="L44" i="5"/>
  <c r="L46" i="5"/>
  <c r="L48" i="5"/>
  <c r="L50" i="5"/>
  <c r="H50" i="5"/>
  <c r="H48" i="5"/>
  <c r="H41" i="5"/>
  <c r="H22" i="5"/>
  <c r="H19" i="5"/>
  <c r="G57" i="7"/>
  <c r="I57" i="7"/>
  <c r="G10" i="2"/>
  <c r="I10" i="2"/>
  <c r="G59" i="7"/>
  <c r="G60" i="7" s="1"/>
  <c r="I59" i="7"/>
  <c r="G12" i="2"/>
  <c r="I45" i="2"/>
  <c r="G45" i="2"/>
  <c r="G43" i="2" l="1"/>
  <c r="P24" i="5" l="1"/>
  <c r="L24" i="5"/>
  <c r="H24" i="5"/>
  <c r="K59" i="2" l="1"/>
  <c r="L31" i="2"/>
  <c r="L12" i="2"/>
  <c r="Q45" i="2"/>
  <c r="Q59" i="2" s="1"/>
  <c r="I43" i="2" l="1"/>
  <c r="M13" i="2" l="1"/>
  <c r="Q11" i="2"/>
  <c r="M11" i="2"/>
  <c r="L29" i="2" l="1"/>
  <c r="L10" i="2"/>
  <c r="Q30" i="2" l="1"/>
  <c r="I59" i="2"/>
  <c r="I57" i="2"/>
  <c r="G59" i="2"/>
  <c r="G57" i="2"/>
  <c r="M57" i="2"/>
  <c r="I25" i="7"/>
  <c r="G25" i="7"/>
  <c r="H59" i="2" l="1"/>
  <c r="H57" i="2"/>
  <c r="G20" i="3"/>
  <c r="Q18" i="3"/>
  <c r="O18" i="3"/>
  <c r="M18" i="3"/>
  <c r="K18" i="3"/>
  <c r="I18" i="3"/>
  <c r="G18" i="3"/>
  <c r="Q41" i="7"/>
  <c r="O41" i="7"/>
  <c r="M41" i="7"/>
  <c r="K41" i="7"/>
  <c r="I41" i="7"/>
  <c r="G41" i="7"/>
  <c r="Q49" i="7"/>
  <c r="O49" i="7"/>
  <c r="M49" i="7"/>
  <c r="K49" i="7"/>
  <c r="I49" i="7"/>
  <c r="G49" i="7"/>
  <c r="Q33" i="7"/>
  <c r="O33" i="7"/>
  <c r="M33" i="7"/>
  <c r="K33" i="7"/>
  <c r="I33" i="7"/>
  <c r="G33" i="7"/>
  <c r="Q25" i="7"/>
  <c r="O25" i="7"/>
  <c r="M25" i="7"/>
  <c r="K25" i="7"/>
  <c r="Q17" i="7"/>
  <c r="Q18" i="7" s="1"/>
  <c r="O17" i="7"/>
  <c r="O18" i="7" s="1"/>
  <c r="M17" i="7"/>
  <c r="M18" i="7" s="1"/>
  <c r="K17" i="7"/>
  <c r="K18" i="7" s="1"/>
  <c r="I17" i="7"/>
  <c r="G17" i="7"/>
  <c r="G9" i="7" s="1"/>
  <c r="G69" i="7" s="1"/>
  <c r="I28" i="1"/>
  <c r="K28" i="1"/>
  <c r="M28" i="1"/>
  <c r="O28" i="1"/>
  <c r="Q28" i="1"/>
  <c r="G28" i="1"/>
  <c r="Q16" i="1"/>
  <c r="I16" i="1"/>
  <c r="K16" i="1"/>
  <c r="M16" i="1"/>
  <c r="O16" i="1"/>
  <c r="G16" i="1"/>
  <c r="P27" i="1"/>
  <c r="L27" i="1"/>
  <c r="H27" i="1"/>
  <c r="P15" i="1"/>
  <c r="L15" i="1"/>
  <c r="H15" i="1"/>
  <c r="O59" i="2"/>
  <c r="O57" i="2"/>
  <c r="O58" i="2" s="1"/>
  <c r="Q57" i="2"/>
  <c r="Q58" i="2" s="1"/>
  <c r="K57" i="2"/>
  <c r="K58" i="2" s="1"/>
  <c r="M58" i="2"/>
  <c r="I58" i="2"/>
  <c r="I44" i="2"/>
  <c r="K44" i="2"/>
  <c r="M44" i="2"/>
  <c r="O44" i="2"/>
  <c r="Q44" i="2"/>
  <c r="G44" i="2"/>
  <c r="P43" i="2"/>
  <c r="L43" i="2"/>
  <c r="H43" i="2"/>
  <c r="O30" i="2"/>
  <c r="I30" i="2"/>
  <c r="K30" i="2"/>
  <c r="M30" i="2"/>
  <c r="G30" i="2"/>
  <c r="P29" i="2"/>
  <c r="H29" i="2"/>
  <c r="I11" i="2"/>
  <c r="K11" i="2"/>
  <c r="G11" i="2"/>
  <c r="G13" i="2"/>
  <c r="P10" i="2"/>
  <c r="H10" i="2"/>
  <c r="K77" i="3"/>
  <c r="I77" i="3"/>
  <c r="M77" i="3"/>
  <c r="O77" i="3"/>
  <c r="Q77" i="3"/>
  <c r="G77" i="3"/>
  <c r="I62" i="3"/>
  <c r="K62" i="3"/>
  <c r="M62" i="3"/>
  <c r="O62" i="3"/>
  <c r="Q62" i="3"/>
  <c r="G62" i="3"/>
  <c r="G47" i="3"/>
  <c r="I47" i="3"/>
  <c r="K47" i="3"/>
  <c r="M47" i="3"/>
  <c r="O47" i="3"/>
  <c r="Q47" i="3"/>
  <c r="I33" i="3"/>
  <c r="K33" i="3"/>
  <c r="M33" i="3"/>
  <c r="O33" i="3"/>
  <c r="Q33" i="3"/>
  <c r="G33" i="3"/>
  <c r="I10" i="3"/>
  <c r="K10" i="3"/>
  <c r="M10" i="3"/>
  <c r="O10" i="3"/>
  <c r="Q10" i="3"/>
  <c r="G10" i="3"/>
  <c r="P76" i="3"/>
  <c r="L76" i="3"/>
  <c r="H76" i="3"/>
  <c r="P61" i="3"/>
  <c r="L61" i="3"/>
  <c r="H61" i="3"/>
  <c r="P46" i="3"/>
  <c r="L46" i="3"/>
  <c r="H46" i="3"/>
  <c r="P32" i="3"/>
  <c r="L32" i="3"/>
  <c r="H32" i="3"/>
  <c r="P9" i="3"/>
  <c r="L9" i="3"/>
  <c r="H9" i="3"/>
  <c r="H45" i="5"/>
  <c r="I45" i="5"/>
  <c r="K45" i="5"/>
  <c r="L45" i="5"/>
  <c r="M45" i="5"/>
  <c r="O45" i="5"/>
  <c r="P45" i="5"/>
  <c r="Q45" i="5"/>
  <c r="G45" i="5"/>
  <c r="H46" i="5"/>
  <c r="H44" i="5"/>
  <c r="I33" i="5"/>
  <c r="K33" i="5"/>
  <c r="M33" i="5"/>
  <c r="O33" i="5"/>
  <c r="G33" i="5"/>
  <c r="K35" i="5"/>
  <c r="M35" i="5"/>
  <c r="O35" i="5"/>
  <c r="I35" i="5"/>
  <c r="G35" i="5"/>
  <c r="Q10" i="5"/>
  <c r="O10" i="5"/>
  <c r="M10" i="5"/>
  <c r="K10" i="5"/>
  <c r="I10" i="5"/>
  <c r="G10" i="5"/>
  <c r="P32" i="5"/>
  <c r="L32" i="5"/>
  <c r="H32" i="5"/>
  <c r="P9" i="5"/>
  <c r="L9" i="5"/>
  <c r="H9" i="5"/>
  <c r="Q39" i="4"/>
  <c r="O39" i="4"/>
  <c r="P38" i="4"/>
  <c r="M39" i="4"/>
  <c r="K39" i="4"/>
  <c r="L38" i="4"/>
  <c r="I39" i="4"/>
  <c r="G39" i="4"/>
  <c r="H38" i="4"/>
  <c r="Q28" i="4"/>
  <c r="O28" i="4"/>
  <c r="P27" i="4"/>
  <c r="M28" i="4"/>
  <c r="K28" i="4"/>
  <c r="L27" i="4"/>
  <c r="I28" i="4"/>
  <c r="G28" i="4"/>
  <c r="H27" i="4"/>
  <c r="Q10" i="4"/>
  <c r="O10" i="4"/>
  <c r="P9" i="4"/>
  <c r="M10" i="4"/>
  <c r="K10" i="4"/>
  <c r="L9" i="4"/>
  <c r="I10" i="4"/>
  <c r="G10" i="4"/>
  <c r="H9" i="4"/>
  <c r="M9" i="7" l="1"/>
  <c r="M69" i="7" s="1"/>
  <c r="P18" i="3"/>
  <c r="I9" i="7"/>
  <c r="I69" i="7" s="1"/>
  <c r="G58" i="2"/>
  <c r="L57" i="2"/>
  <c r="L18" i="3"/>
  <c r="H18" i="3"/>
  <c r="I78" i="7" l="1"/>
  <c r="I83" i="7" s="1"/>
  <c r="P54" i="2"/>
  <c r="L54" i="2"/>
  <c r="L58" i="2" s="1"/>
  <c r="H54" i="2"/>
  <c r="H58" i="2" s="1"/>
  <c r="P40" i="2"/>
  <c r="P44" i="2" s="1"/>
  <c r="L40" i="2"/>
  <c r="L44" i="2" s="1"/>
  <c r="H40" i="2"/>
  <c r="H44" i="2" s="1"/>
  <c r="O11" i="2"/>
  <c r="AH6" i="2"/>
  <c r="Q80" i="2" l="1"/>
  <c r="P80" i="2"/>
  <c r="O80" i="2"/>
  <c r="M80" i="2"/>
  <c r="L80" i="2"/>
  <c r="K80" i="2"/>
  <c r="G80" i="2"/>
  <c r="H80" i="2"/>
  <c r="I80" i="2"/>
  <c r="M78" i="7" l="1"/>
  <c r="M83" i="7" s="1"/>
  <c r="K47" i="5" l="1"/>
  <c r="Q47" i="5"/>
  <c r="P47" i="5"/>
  <c r="O47" i="5"/>
  <c r="M47" i="5"/>
  <c r="L47" i="5"/>
  <c r="H47" i="5"/>
  <c r="I47" i="5"/>
  <c r="G47" i="5"/>
  <c r="K42" i="5"/>
  <c r="Q42" i="5"/>
  <c r="P42" i="5"/>
  <c r="O42" i="5"/>
  <c r="M42" i="5"/>
  <c r="L42" i="5"/>
  <c r="Q49" i="5" l="1"/>
  <c r="P49" i="5"/>
  <c r="O49" i="5"/>
  <c r="M49" i="5"/>
  <c r="L49" i="5"/>
  <c r="K49" i="5"/>
  <c r="K20" i="5" l="1"/>
  <c r="L20" i="5"/>
  <c r="Q20" i="5"/>
  <c r="P20" i="5"/>
  <c r="O20" i="5"/>
  <c r="M20" i="5"/>
  <c r="L44" i="4" l="1"/>
  <c r="H10" i="12" l="1"/>
  <c r="F10" i="12"/>
  <c r="E10" i="12"/>
  <c r="G10" i="12"/>
  <c r="G11" i="11"/>
  <c r="G10" i="11"/>
  <c r="G9" i="11"/>
  <c r="G7" i="11"/>
  <c r="G6" i="11"/>
  <c r="E21" i="10"/>
  <c r="G21" i="10"/>
  <c r="F21" i="10"/>
  <c r="G12" i="10" l="1"/>
  <c r="Q58" i="7" l="1"/>
  <c r="Q60" i="7"/>
  <c r="I47" i="7" l="1"/>
  <c r="H47" i="7"/>
  <c r="G47" i="7"/>
  <c r="I39" i="7"/>
  <c r="H39" i="7"/>
  <c r="G39" i="7"/>
  <c r="I31" i="7"/>
  <c r="H31" i="7"/>
  <c r="G31" i="7"/>
  <c r="I23" i="7"/>
  <c r="H23" i="7"/>
  <c r="G23" i="7"/>
  <c r="I15" i="7"/>
  <c r="H15" i="7"/>
  <c r="G15" i="7"/>
  <c r="G78" i="7" l="1"/>
  <c r="G83" i="7" s="1"/>
  <c r="Q20" i="3" l="1"/>
  <c r="O20" i="3"/>
  <c r="P25" i="2" l="1"/>
  <c r="L25" i="2"/>
  <c r="H25" i="2"/>
  <c r="P6" i="2"/>
  <c r="L6" i="2"/>
  <c r="H6" i="2"/>
  <c r="Q79" i="3" l="1"/>
  <c r="Q68" i="3" l="1"/>
  <c r="Q17" i="5"/>
  <c r="P34" i="3" l="1"/>
  <c r="P48" i="3"/>
  <c r="Q25" i="5" l="1"/>
  <c r="P25" i="5"/>
  <c r="O25" i="5"/>
  <c r="M25" i="5"/>
  <c r="L25" i="5"/>
  <c r="K25" i="5"/>
  <c r="Q23" i="5"/>
  <c r="P23" i="5"/>
  <c r="O23" i="5"/>
  <c r="M23" i="5"/>
  <c r="L23" i="5"/>
  <c r="K23" i="5"/>
  <c r="G39" i="2" l="1"/>
  <c r="O13" i="2"/>
  <c r="I13" i="2" l="1"/>
  <c r="Q13" i="2"/>
  <c r="H7" i="2"/>
  <c r="H11" i="2" l="1"/>
  <c r="K13" i="2" l="1"/>
  <c r="O79" i="3"/>
  <c r="Q74" i="3"/>
  <c r="O74" i="3"/>
  <c r="O15" i="3"/>
  <c r="O21" i="3" l="1"/>
  <c r="O19" i="3"/>
  <c r="Q50" i="4"/>
  <c r="O50" i="4"/>
  <c r="P49" i="4"/>
  <c r="Q47" i="4"/>
  <c r="O47" i="4"/>
  <c r="Q41" i="4"/>
  <c r="O41" i="4"/>
  <c r="Q36" i="4"/>
  <c r="O36" i="4"/>
  <c r="O33" i="4"/>
  <c r="Q33" i="4"/>
  <c r="Q30" i="4"/>
  <c r="O30" i="4"/>
  <c r="P29" i="4"/>
  <c r="Q25" i="4"/>
  <c r="O25" i="4"/>
  <c r="P24" i="4"/>
  <c r="P28" i="4" s="1"/>
  <c r="Q21" i="4"/>
  <c r="O21" i="4"/>
  <c r="Q18" i="4"/>
  <c r="O18" i="4"/>
  <c r="Q16" i="4"/>
  <c r="O16" i="4"/>
  <c r="Q12" i="4"/>
  <c r="O12" i="4"/>
  <c r="Q7" i="4"/>
  <c r="O7" i="4"/>
  <c r="P30" i="4" l="1"/>
  <c r="O37" i="5"/>
  <c r="Q37" i="5"/>
  <c r="O17" i="5"/>
  <c r="P16" i="5"/>
  <c r="P17" i="5" s="1"/>
  <c r="Q14" i="5"/>
  <c r="O14" i="5"/>
  <c r="Q12" i="5"/>
  <c r="Q7" i="5"/>
  <c r="Q84" i="3"/>
  <c r="O84" i="3"/>
  <c r="Q71" i="3"/>
  <c r="O71" i="3"/>
  <c r="O68" i="3"/>
  <c r="Q64" i="3"/>
  <c r="O64" i="3"/>
  <c r="Q59" i="3"/>
  <c r="O59" i="3"/>
  <c r="Q56" i="3"/>
  <c r="O56" i="3"/>
  <c r="O53" i="3"/>
  <c r="Q53" i="3"/>
  <c r="Q49" i="3"/>
  <c r="Q44" i="3"/>
  <c r="O44" i="3"/>
  <c r="Q40" i="3"/>
  <c r="O38" i="3"/>
  <c r="Q38" i="3"/>
  <c r="P37" i="3"/>
  <c r="O30" i="3"/>
  <c r="Q30" i="3"/>
  <c r="Q27" i="3"/>
  <c r="Q24" i="3"/>
  <c r="Q7" i="3"/>
  <c r="Q37" i="1"/>
  <c r="Q25" i="1"/>
  <c r="O25" i="1"/>
  <c r="Q13" i="1"/>
  <c r="Q11" i="1"/>
  <c r="P11" i="1"/>
  <c r="O11" i="1"/>
  <c r="Q9" i="1"/>
  <c r="P9" i="1"/>
  <c r="Q7" i="1"/>
  <c r="P7" i="1"/>
  <c r="O7" i="1"/>
  <c r="Q70" i="2" l="1"/>
  <c r="O70" i="2"/>
  <c r="Q67" i="2"/>
  <c r="O67" i="2"/>
  <c r="O65" i="2"/>
  <c r="Q65" i="2"/>
  <c r="P64" i="2"/>
  <c r="O60" i="2"/>
  <c r="Q50" i="2"/>
  <c r="Q53" i="2" s="1"/>
  <c r="Q48" i="2"/>
  <c r="Q46" i="2"/>
  <c r="O46" i="2"/>
  <c r="P45" i="2"/>
  <c r="Q41" i="2"/>
  <c r="O41" i="2"/>
  <c r="Q39" i="2"/>
  <c r="Q37" i="2"/>
  <c r="Q35" i="2"/>
  <c r="O32" i="2"/>
  <c r="Q32" i="2"/>
  <c r="P31" i="2"/>
  <c r="O27" i="2"/>
  <c r="Q27" i="2"/>
  <c r="Q20" i="2"/>
  <c r="Q17" i="2"/>
  <c r="P16" i="2"/>
  <c r="P12" i="2"/>
  <c r="Q60" i="2" l="1"/>
  <c r="P59" i="2"/>
  <c r="P60" i="2" s="1"/>
  <c r="P46" i="4" l="1"/>
  <c r="P40" i="4"/>
  <c r="P35" i="4"/>
  <c r="P39" i="4" s="1"/>
  <c r="P34" i="4"/>
  <c r="P32" i="4"/>
  <c r="P23" i="4"/>
  <c r="P22" i="4"/>
  <c r="P20" i="4"/>
  <c r="P17" i="4"/>
  <c r="P15" i="4"/>
  <c r="P11" i="4"/>
  <c r="P6" i="4"/>
  <c r="P10" i="4" s="1"/>
  <c r="P36" i="5"/>
  <c r="P34" i="5"/>
  <c r="P13" i="5"/>
  <c r="P11" i="5"/>
  <c r="P6" i="5"/>
  <c r="P10" i="5" s="1"/>
  <c r="Q90" i="3"/>
  <c r="P89" i="3"/>
  <c r="Q88" i="3"/>
  <c r="P87" i="3"/>
  <c r="Q86" i="3"/>
  <c r="P85" i="3"/>
  <c r="P83" i="3"/>
  <c r="P78" i="3"/>
  <c r="P73" i="3"/>
  <c r="P77" i="3" s="1"/>
  <c r="P70" i="3"/>
  <c r="P67" i="3"/>
  <c r="P63" i="3"/>
  <c r="P58" i="3"/>
  <c r="P62" i="3" s="1"/>
  <c r="P55" i="3"/>
  <c r="P52" i="3"/>
  <c r="P43" i="3"/>
  <c r="P47" i="3" s="1"/>
  <c r="P41" i="3"/>
  <c r="P39" i="3"/>
  <c r="Q35" i="3"/>
  <c r="P29" i="3"/>
  <c r="P33" i="3" s="1"/>
  <c r="P26" i="3"/>
  <c r="P23" i="3"/>
  <c r="Q15" i="3"/>
  <c r="Q12" i="3"/>
  <c r="P11" i="3"/>
  <c r="P6" i="3"/>
  <c r="P10" i="3" s="1"/>
  <c r="Q39" i="1"/>
  <c r="P38" i="1"/>
  <c r="P36" i="1"/>
  <c r="Q30" i="1"/>
  <c r="P29" i="1"/>
  <c r="P24" i="1"/>
  <c r="P28" i="1" s="1"/>
  <c r="Q18" i="1"/>
  <c r="P17" i="1"/>
  <c r="P12" i="1"/>
  <c r="P16" i="1" s="1"/>
  <c r="P69" i="2"/>
  <c r="P66" i="2"/>
  <c r="P36" i="2"/>
  <c r="P34" i="2"/>
  <c r="P26" i="2"/>
  <c r="P30" i="2" s="1"/>
  <c r="P24" i="2"/>
  <c r="P23" i="2"/>
  <c r="P22" i="2"/>
  <c r="P19" i="2"/>
  <c r="P7" i="2"/>
  <c r="P11" i="2" l="1"/>
  <c r="P8" i="2"/>
  <c r="Q19" i="3"/>
  <c r="P15" i="3"/>
  <c r="P13" i="2"/>
  <c r="P12" i="5"/>
  <c r="P12" i="4"/>
  <c r="P41" i="4"/>
  <c r="P19" i="3"/>
  <c r="P49" i="3"/>
  <c r="Q21" i="3"/>
  <c r="P79" i="3"/>
  <c r="P64" i="3"/>
  <c r="P39" i="2"/>
  <c r="P50" i="4"/>
  <c r="P32" i="2"/>
  <c r="P46" i="2"/>
  <c r="P70" i="2"/>
  <c r="P90" i="3"/>
  <c r="P35" i="3"/>
  <c r="P12" i="3"/>
  <c r="P18" i="1"/>
  <c r="P30" i="1"/>
  <c r="P39" i="1"/>
  <c r="P88" i="7"/>
  <c r="P87" i="7"/>
  <c r="P65" i="7"/>
  <c r="P64" i="7"/>
  <c r="P63" i="7"/>
  <c r="P59" i="7"/>
  <c r="P57" i="7"/>
  <c r="Q55" i="7"/>
  <c r="P54" i="7"/>
  <c r="Q51" i="7"/>
  <c r="P49" i="7"/>
  <c r="Q48" i="7"/>
  <c r="P48" i="7"/>
  <c r="Q46" i="7"/>
  <c r="Q50" i="7" s="1"/>
  <c r="Q43" i="7"/>
  <c r="P41" i="7"/>
  <c r="Q40" i="7"/>
  <c r="P40" i="7"/>
  <c r="Q38" i="7"/>
  <c r="Q35" i="7"/>
  <c r="P33" i="7"/>
  <c r="Q32" i="7"/>
  <c r="P32" i="7"/>
  <c r="Q30" i="7"/>
  <c r="Q27" i="7"/>
  <c r="P25" i="7"/>
  <c r="Q24" i="7"/>
  <c r="P24" i="7"/>
  <c r="Q22" i="7"/>
  <c r="Q6" i="7" s="1"/>
  <c r="Q19" i="7"/>
  <c r="Q20" i="7" s="1"/>
  <c r="P17" i="7"/>
  <c r="P18" i="7" s="1"/>
  <c r="Q16" i="7"/>
  <c r="P16" i="7"/>
  <c r="Q9" i="7"/>
  <c r="Q69" i="7" s="1"/>
  <c r="Q68" i="7" l="1"/>
  <c r="Q77" i="7" s="1"/>
  <c r="Q82" i="7" s="1"/>
  <c r="Q10" i="7"/>
  <c r="Q26" i="7"/>
  <c r="Q52" i="7"/>
  <c r="Q42" i="7"/>
  <c r="Q78" i="7"/>
  <c r="Q28" i="7"/>
  <c r="Q11" i="7"/>
  <c r="P58" i="7"/>
  <c r="P60" i="7"/>
  <c r="Q34" i="7"/>
  <c r="Q36" i="7"/>
  <c r="Q44" i="7"/>
  <c r="M68" i="3"/>
  <c r="K68" i="3"/>
  <c r="O39" i="1"/>
  <c r="M37" i="1"/>
  <c r="Q12" i="7" l="1"/>
  <c r="Q70" i="7"/>
  <c r="F5" i="8"/>
  <c r="Q83" i="7"/>
  <c r="Q79" i="7"/>
  <c r="Q84" i="7" s="1"/>
  <c r="O12" i="5"/>
  <c r="H17" i="7" l="1"/>
  <c r="M37" i="5"/>
  <c r="K37" i="5"/>
  <c r="L36" i="5"/>
  <c r="P37" i="5" s="1"/>
  <c r="H36" i="5"/>
  <c r="L34" i="5"/>
  <c r="H34" i="5"/>
  <c r="O30" i="5"/>
  <c r="M30" i="5"/>
  <c r="K30" i="5"/>
  <c r="L29" i="5"/>
  <c r="L33" i="5" s="1"/>
  <c r="H29" i="5"/>
  <c r="H33" i="5" s="1"/>
  <c r="M79" i="3"/>
  <c r="K79" i="3"/>
  <c r="I79" i="3"/>
  <c r="G79" i="3"/>
  <c r="L78" i="3"/>
  <c r="H78" i="3"/>
  <c r="M74" i="3"/>
  <c r="K74" i="3"/>
  <c r="L73" i="3"/>
  <c r="H73" i="3"/>
  <c r="H77" i="3" s="1"/>
  <c r="M71" i="3"/>
  <c r="K71" i="3"/>
  <c r="L70" i="3"/>
  <c r="P71" i="3" s="1"/>
  <c r="H70" i="3"/>
  <c r="L67" i="3"/>
  <c r="P68" i="3" s="1"/>
  <c r="H67" i="3"/>
  <c r="M20" i="3"/>
  <c r="K20" i="3"/>
  <c r="I20" i="3"/>
  <c r="M15" i="3"/>
  <c r="M19" i="3" s="1"/>
  <c r="K15" i="3"/>
  <c r="I15" i="3"/>
  <c r="I19" i="3" s="1"/>
  <c r="G15" i="3"/>
  <c r="G19" i="3" s="1"/>
  <c r="M11" i="1"/>
  <c r="L11" i="1"/>
  <c r="K11" i="1"/>
  <c r="O9" i="1"/>
  <c r="M9" i="1"/>
  <c r="L9" i="1"/>
  <c r="K9" i="1"/>
  <c r="M7" i="1"/>
  <c r="L7" i="1"/>
  <c r="K7" i="1"/>
  <c r="M59" i="2"/>
  <c r="Q55" i="2"/>
  <c r="O55" i="2"/>
  <c r="M46" i="2"/>
  <c r="K46" i="2"/>
  <c r="I46" i="2"/>
  <c r="G46" i="2"/>
  <c r="L45" i="2"/>
  <c r="H45" i="2"/>
  <c r="M41" i="2"/>
  <c r="K41" i="2"/>
  <c r="P41" i="2"/>
  <c r="H26" i="2"/>
  <c r="H30" i="2" s="1"/>
  <c r="L26" i="2"/>
  <c r="K27" i="2"/>
  <c r="M27" i="2"/>
  <c r="H31" i="2"/>
  <c r="G32" i="2"/>
  <c r="I32" i="2"/>
  <c r="K32" i="2"/>
  <c r="M32" i="2"/>
  <c r="H12" i="2"/>
  <c r="H13" i="2" s="1"/>
  <c r="H35" i="5" l="1"/>
  <c r="L35" i="5"/>
  <c r="P27" i="2"/>
  <c r="L30" i="2"/>
  <c r="P74" i="3"/>
  <c r="L77" i="3"/>
  <c r="O16" i="3"/>
  <c r="K19" i="3"/>
  <c r="Q16" i="3"/>
  <c r="P20" i="3"/>
  <c r="P21" i="3" s="1"/>
  <c r="L32" i="2"/>
  <c r="L37" i="5"/>
  <c r="L59" i="2"/>
  <c r="H15" i="3"/>
  <c r="H19" i="3" s="1"/>
  <c r="K16" i="3"/>
  <c r="G21" i="3"/>
  <c r="L30" i="5"/>
  <c r="L20" i="3"/>
  <c r="H32" i="2"/>
  <c r="K60" i="2"/>
  <c r="M55" i="2"/>
  <c r="L41" i="2"/>
  <c r="K21" i="3"/>
  <c r="L15" i="3"/>
  <c r="L68" i="3"/>
  <c r="H20" i="3"/>
  <c r="I21" i="3"/>
  <c r="L79" i="3"/>
  <c r="L74" i="3"/>
  <c r="H79" i="3"/>
  <c r="L71" i="3"/>
  <c r="M21" i="3"/>
  <c r="M16" i="3"/>
  <c r="G60" i="2"/>
  <c r="P55" i="2"/>
  <c r="K55" i="2"/>
  <c r="I60" i="2"/>
  <c r="M60" i="2"/>
  <c r="H46" i="2"/>
  <c r="L46" i="2"/>
  <c r="L27" i="2"/>
  <c r="P16" i="3" l="1"/>
  <c r="L19" i="3"/>
  <c r="L16" i="3"/>
  <c r="L21" i="3"/>
  <c r="H21" i="3"/>
  <c r="L55" i="2"/>
  <c r="L60" i="2"/>
  <c r="H60" i="2"/>
  <c r="F17" i="12" l="1"/>
  <c r="H17" i="12"/>
  <c r="F5" i="11" l="1"/>
  <c r="E5" i="11"/>
  <c r="F10" i="10"/>
  <c r="F9" i="10"/>
  <c r="F8" i="10"/>
  <c r="F7" i="10"/>
  <c r="F6" i="10"/>
  <c r="G5" i="11" l="1"/>
  <c r="H5" i="11" s="1"/>
  <c r="L73" i="2"/>
  <c r="H73" i="2"/>
  <c r="M70" i="2"/>
  <c r="K70" i="2"/>
  <c r="I70" i="2"/>
  <c r="G70" i="2"/>
  <c r="L69" i="2"/>
  <c r="H69" i="2"/>
  <c r="M67" i="2"/>
  <c r="K67" i="2"/>
  <c r="L66" i="2"/>
  <c r="P67" i="2" s="1"/>
  <c r="H66" i="2"/>
  <c r="M65" i="2"/>
  <c r="K65" i="2"/>
  <c r="L64" i="2"/>
  <c r="P65" i="2" s="1"/>
  <c r="H64" i="2"/>
  <c r="L63" i="2"/>
  <c r="H63" i="2"/>
  <c r="M50" i="2"/>
  <c r="Q51" i="2" s="1"/>
  <c r="K50" i="2"/>
  <c r="K53" i="2" s="1"/>
  <c r="I50" i="2"/>
  <c r="G50" i="2"/>
  <c r="M48" i="2"/>
  <c r="Q49" i="2" s="1"/>
  <c r="I48" i="2"/>
  <c r="G48" i="2"/>
  <c r="M39" i="2"/>
  <c r="K39" i="2"/>
  <c r="I39" i="2"/>
  <c r="M37" i="2"/>
  <c r="K37" i="2"/>
  <c r="L36" i="2"/>
  <c r="P37" i="2" s="1"/>
  <c r="H36" i="2"/>
  <c r="M35" i="2"/>
  <c r="L34" i="2"/>
  <c r="P35" i="2" s="1"/>
  <c r="H34" i="2"/>
  <c r="L24" i="2"/>
  <c r="H24" i="2"/>
  <c r="L23" i="2"/>
  <c r="H23" i="2"/>
  <c r="L22" i="2"/>
  <c r="H22" i="2"/>
  <c r="M20" i="2"/>
  <c r="K20" i="2"/>
  <c r="O20" i="2"/>
  <c r="L19" i="2"/>
  <c r="P20" i="2" s="1"/>
  <c r="H19" i="2"/>
  <c r="M17" i="2"/>
  <c r="K17" i="2"/>
  <c r="O17" i="2"/>
  <c r="L16" i="2"/>
  <c r="P17" i="2" s="1"/>
  <c r="H16" i="2"/>
  <c r="M53" i="2" l="1"/>
  <c r="M49" i="2"/>
  <c r="L70" i="2"/>
  <c r="L17" i="2"/>
  <c r="H48" i="2"/>
  <c r="L35" i="2"/>
  <c r="L65" i="2"/>
  <c r="H39" i="2"/>
  <c r="O50" i="2"/>
  <c r="P50" i="2" s="1"/>
  <c r="P53" i="2" s="1"/>
  <c r="O35" i="2"/>
  <c r="O48" i="2"/>
  <c r="P48" i="2" s="1"/>
  <c r="K48" i="2"/>
  <c r="K49" i="2" s="1"/>
  <c r="L20" i="2"/>
  <c r="L39" i="2"/>
  <c r="L67" i="2"/>
  <c r="O39" i="2"/>
  <c r="H70" i="2"/>
  <c r="K51" i="2"/>
  <c r="G53" i="2"/>
  <c r="L50" i="2"/>
  <c r="M51" i="2"/>
  <c r="I53" i="2"/>
  <c r="H50" i="2"/>
  <c r="K35" i="2"/>
  <c r="O37" i="2"/>
  <c r="L37" i="2"/>
  <c r="P51" i="2" l="1"/>
  <c r="O53" i="2"/>
  <c r="L48" i="2"/>
  <c r="L49" i="2" s="1"/>
  <c r="O51" i="2"/>
  <c r="O49" i="2"/>
  <c r="L53" i="2"/>
  <c r="L51" i="2"/>
  <c r="H53" i="2"/>
  <c r="P49" i="2" l="1"/>
  <c r="E8" i="11"/>
  <c r="E12" i="11" s="1"/>
  <c r="O90" i="3"/>
  <c r="M90" i="3"/>
  <c r="K90" i="3"/>
  <c r="I90" i="3"/>
  <c r="G90" i="3"/>
  <c r="L89" i="3"/>
  <c r="H89" i="3"/>
  <c r="O88" i="3"/>
  <c r="M88" i="3"/>
  <c r="K88" i="3"/>
  <c r="L87" i="3"/>
  <c r="P88" i="3" s="1"/>
  <c r="H87" i="3"/>
  <c r="M86" i="3"/>
  <c r="K86" i="3"/>
  <c r="L85" i="3"/>
  <c r="P86" i="3" s="1"/>
  <c r="H85" i="3"/>
  <c r="M84" i="3"/>
  <c r="K84" i="3"/>
  <c r="L83" i="3"/>
  <c r="P84" i="3" s="1"/>
  <c r="H83" i="3"/>
  <c r="O49" i="3"/>
  <c r="M49" i="3"/>
  <c r="K49" i="3"/>
  <c r="I49" i="3"/>
  <c r="G49" i="3"/>
  <c r="L48" i="3"/>
  <c r="H48" i="3"/>
  <c r="M44" i="3"/>
  <c r="K44" i="3"/>
  <c r="L43" i="3"/>
  <c r="H43" i="3"/>
  <c r="H47" i="3" s="1"/>
  <c r="L41" i="3"/>
  <c r="H41" i="3"/>
  <c r="O40" i="3"/>
  <c r="M40" i="3"/>
  <c r="K40" i="3"/>
  <c r="L39" i="3"/>
  <c r="P40" i="3" s="1"/>
  <c r="H39" i="3"/>
  <c r="M38" i="3"/>
  <c r="K38" i="3"/>
  <c r="L37" i="3"/>
  <c r="P38" i="3" s="1"/>
  <c r="H37" i="3"/>
  <c r="M64" i="3"/>
  <c r="K64" i="3"/>
  <c r="I64" i="3"/>
  <c r="G64" i="3"/>
  <c r="L63" i="3"/>
  <c r="H63" i="3"/>
  <c r="M59" i="3"/>
  <c r="K59" i="3"/>
  <c r="L58" i="3"/>
  <c r="H58" i="3"/>
  <c r="H62" i="3" s="1"/>
  <c r="M56" i="3"/>
  <c r="K56" i="3"/>
  <c r="L55" i="3"/>
  <c r="P56" i="3" s="1"/>
  <c r="H55" i="3"/>
  <c r="M53" i="3"/>
  <c r="K53" i="3"/>
  <c r="L52" i="3"/>
  <c r="P53" i="3" s="1"/>
  <c r="H52" i="3"/>
  <c r="O35" i="3"/>
  <c r="M35" i="3"/>
  <c r="K35" i="3"/>
  <c r="I35" i="3"/>
  <c r="G35" i="3"/>
  <c r="L34" i="3"/>
  <c r="H34" i="3"/>
  <c r="M30" i="3"/>
  <c r="K30" i="3"/>
  <c r="L29" i="3"/>
  <c r="H29" i="3"/>
  <c r="H33" i="3" s="1"/>
  <c r="O28" i="3"/>
  <c r="O27" i="3"/>
  <c r="M27" i="3"/>
  <c r="K27" i="3"/>
  <c r="L26" i="3"/>
  <c r="P27" i="3" s="1"/>
  <c r="H26" i="3"/>
  <c r="O24" i="3"/>
  <c r="M24" i="3"/>
  <c r="K24" i="3"/>
  <c r="L23" i="3"/>
  <c r="P24" i="3" s="1"/>
  <c r="H23" i="3"/>
  <c r="P44" i="3" l="1"/>
  <c r="L47" i="3"/>
  <c r="P59" i="3"/>
  <c r="L62" i="3"/>
  <c r="P30" i="3"/>
  <c r="L33" i="3"/>
  <c r="H49" i="3"/>
  <c r="L49" i="3"/>
  <c r="L86" i="3"/>
  <c r="L90" i="3"/>
  <c r="L53" i="3"/>
  <c r="H90" i="3"/>
  <c r="L59" i="3"/>
  <c r="L40" i="3"/>
  <c r="L44" i="3"/>
  <c r="L38" i="3"/>
  <c r="L24" i="3"/>
  <c r="H64" i="3"/>
  <c r="H35" i="3"/>
  <c r="L35" i="3"/>
  <c r="L56" i="3"/>
  <c r="L88" i="3"/>
  <c r="H28" i="3"/>
  <c r="L30" i="3"/>
  <c r="L64" i="3"/>
  <c r="L27" i="3"/>
  <c r="L28" i="3" s="1"/>
  <c r="L84" i="3"/>
  <c r="M50" i="4" l="1"/>
  <c r="K50" i="4"/>
  <c r="I50" i="4"/>
  <c r="G50" i="4"/>
  <c r="L49" i="4"/>
  <c r="H49" i="4"/>
  <c r="M47" i="4"/>
  <c r="K47" i="4"/>
  <c r="L46" i="4"/>
  <c r="P47" i="4" s="1"/>
  <c r="H46" i="4"/>
  <c r="M41" i="4"/>
  <c r="K41" i="4"/>
  <c r="I41" i="4"/>
  <c r="G41" i="4"/>
  <c r="L40" i="4"/>
  <c r="H40" i="4"/>
  <c r="M36" i="4"/>
  <c r="K36" i="4"/>
  <c r="L35" i="4"/>
  <c r="H35" i="4"/>
  <c r="H39" i="4" s="1"/>
  <c r="L34" i="4"/>
  <c r="H34" i="4"/>
  <c r="M33" i="4"/>
  <c r="K33" i="4"/>
  <c r="L32" i="4"/>
  <c r="P33" i="4" s="1"/>
  <c r="H32" i="4"/>
  <c r="M30" i="4"/>
  <c r="K30" i="4"/>
  <c r="I30" i="4"/>
  <c r="G30" i="4"/>
  <c r="L29" i="4"/>
  <c r="H29" i="4"/>
  <c r="M25" i="4"/>
  <c r="K25" i="4"/>
  <c r="L24" i="4"/>
  <c r="H24" i="4"/>
  <c r="H28" i="4" s="1"/>
  <c r="L23" i="4"/>
  <c r="H23" i="4"/>
  <c r="L22" i="4"/>
  <c r="H22" i="4"/>
  <c r="M21" i="4"/>
  <c r="K21" i="4"/>
  <c r="L20" i="4"/>
  <c r="P21" i="4" s="1"/>
  <c r="H20" i="4"/>
  <c r="M18" i="4"/>
  <c r="K18" i="4"/>
  <c r="L17" i="4"/>
  <c r="P18" i="4" s="1"/>
  <c r="H17" i="4"/>
  <c r="M16" i="4"/>
  <c r="K16" i="4"/>
  <c r="L15" i="4"/>
  <c r="P16" i="4" s="1"/>
  <c r="H15" i="4"/>
  <c r="P25" i="4" l="1"/>
  <c r="L28" i="4"/>
  <c r="P36" i="4"/>
  <c r="L39" i="4"/>
  <c r="L21" i="4"/>
  <c r="L30" i="4"/>
  <c r="L16" i="4"/>
  <c r="L36" i="4"/>
  <c r="L47" i="4"/>
  <c r="L33" i="4"/>
  <c r="H30" i="4"/>
  <c r="H50" i="4"/>
  <c r="L18" i="4"/>
  <c r="H41" i="4"/>
  <c r="L50" i="4"/>
  <c r="L41" i="4"/>
  <c r="L25" i="4"/>
  <c r="O37" i="1" l="1"/>
  <c r="O30" i="1" l="1"/>
  <c r="O13" i="1" l="1"/>
  <c r="O18" i="1"/>
  <c r="O12" i="3"/>
  <c r="O7" i="3"/>
  <c r="O7" i="5"/>
  <c r="O9" i="7" l="1"/>
  <c r="O69" i="7" s="1"/>
  <c r="O16" i="7"/>
  <c r="O19" i="7"/>
  <c r="O20" i="7" s="1"/>
  <c r="O22" i="7"/>
  <c r="O24" i="7"/>
  <c r="O27" i="7"/>
  <c r="P27" i="7" s="1"/>
  <c r="O30" i="7"/>
  <c r="O32" i="7"/>
  <c r="O35" i="7"/>
  <c r="P35" i="7" s="1"/>
  <c r="O46" i="7"/>
  <c r="P46" i="7" s="1"/>
  <c r="O48" i="7"/>
  <c r="O51" i="7"/>
  <c r="P51" i="7" s="1"/>
  <c r="O38" i="7"/>
  <c r="P38" i="7" s="1"/>
  <c r="O40" i="7"/>
  <c r="O43" i="7"/>
  <c r="P43" i="7" s="1"/>
  <c r="O55" i="7"/>
  <c r="O58" i="7"/>
  <c r="O60" i="7"/>
  <c r="O6" i="7" l="1"/>
  <c r="O68" i="7"/>
  <c r="O77" i="7" s="1"/>
  <c r="P22" i="7"/>
  <c r="P28" i="7" s="1"/>
  <c r="P30" i="7"/>
  <c r="P34" i="7" s="1"/>
  <c r="O34" i="7"/>
  <c r="P36" i="7"/>
  <c r="O78" i="7"/>
  <c r="O83" i="7" s="1"/>
  <c r="P9" i="7"/>
  <c r="P19" i="7"/>
  <c r="P20" i="7" s="1"/>
  <c r="P52" i="7"/>
  <c r="P50" i="7"/>
  <c r="P44" i="7"/>
  <c r="P42" i="7"/>
  <c r="O11" i="7"/>
  <c r="O42" i="7"/>
  <c r="O28" i="7"/>
  <c r="O52" i="7"/>
  <c r="O26" i="7"/>
  <c r="O44" i="7"/>
  <c r="O36" i="7"/>
  <c r="O50" i="7"/>
  <c r="O12" i="7" l="1"/>
  <c r="O70" i="7"/>
  <c r="O10" i="7"/>
  <c r="P69" i="7" s="1"/>
  <c r="O82" i="7"/>
  <c r="P26" i="7"/>
  <c r="P6" i="7"/>
  <c r="P78" i="7"/>
  <c r="P83" i="7" s="1"/>
  <c r="O79" i="7"/>
  <c r="O84" i="7" s="1"/>
  <c r="P11" i="7"/>
  <c r="P12" i="7" s="1"/>
  <c r="P70" i="7" l="1"/>
  <c r="P10" i="7"/>
  <c r="P77" i="7"/>
  <c r="P79" i="7"/>
  <c r="P84" i="7" s="1"/>
  <c r="H40" i="7"/>
  <c r="L40" i="7"/>
  <c r="H48" i="7"/>
  <c r="L48" i="7"/>
  <c r="H32" i="7"/>
  <c r="L32" i="7"/>
  <c r="H24" i="7"/>
  <c r="L24" i="7"/>
  <c r="H16" i="7"/>
  <c r="L16" i="7"/>
  <c r="L13" i="5" l="1"/>
  <c r="P14" i="5" s="1"/>
  <c r="H13" i="5"/>
  <c r="L11" i="5"/>
  <c r="H11" i="5"/>
  <c r="L6" i="5"/>
  <c r="H6" i="5"/>
  <c r="H10" i="5" s="1"/>
  <c r="P7" i="5" l="1"/>
  <c r="L10" i="5"/>
  <c r="L7" i="5"/>
  <c r="H12" i="5"/>
  <c r="L12" i="5"/>
  <c r="L14" i="5"/>
  <c r="L17" i="5"/>
  <c r="L11" i="4"/>
  <c r="H11" i="4"/>
  <c r="L6" i="4"/>
  <c r="H6" i="4"/>
  <c r="H10" i="4" s="1"/>
  <c r="L11" i="3"/>
  <c r="H11" i="3"/>
  <c r="L6" i="3"/>
  <c r="H6" i="3"/>
  <c r="H10" i="3" s="1"/>
  <c r="P7" i="4" l="1"/>
  <c r="L10" i="4"/>
  <c r="P7" i="3"/>
  <c r="L10" i="3"/>
  <c r="L7" i="3"/>
  <c r="L7" i="4"/>
  <c r="L12" i="4"/>
  <c r="H12" i="4"/>
  <c r="L12" i="3"/>
  <c r="H12" i="3"/>
  <c r="L38" i="1" l="1"/>
  <c r="H38" i="1"/>
  <c r="L36" i="1"/>
  <c r="P37" i="1" s="1"/>
  <c r="H36" i="1"/>
  <c r="L29" i="1"/>
  <c r="H29" i="1"/>
  <c r="L24" i="1"/>
  <c r="H24" i="1"/>
  <c r="H28" i="1" s="1"/>
  <c r="L17" i="1"/>
  <c r="H17" i="1"/>
  <c r="L12" i="1"/>
  <c r="H12" i="1"/>
  <c r="H16" i="1" s="1"/>
  <c r="L7" i="2"/>
  <c r="L8" i="2" s="1"/>
  <c r="L88" i="7"/>
  <c r="H88" i="7"/>
  <c r="L87" i="7"/>
  <c r="H87" i="7"/>
  <c r="L86" i="7"/>
  <c r="H86" i="7"/>
  <c r="L65" i="7"/>
  <c r="H65" i="7"/>
  <c r="L64" i="7"/>
  <c r="H64" i="7"/>
  <c r="L63" i="7"/>
  <c r="H63" i="7"/>
  <c r="L59" i="7"/>
  <c r="H59" i="7"/>
  <c r="L57" i="7"/>
  <c r="H57" i="7"/>
  <c r="L54" i="7"/>
  <c r="P55" i="7" s="1"/>
  <c r="H54" i="7"/>
  <c r="L41" i="7"/>
  <c r="H41" i="7"/>
  <c r="L49" i="7"/>
  <c r="H49" i="7"/>
  <c r="L33" i="7"/>
  <c r="H33" i="7"/>
  <c r="L25" i="7"/>
  <c r="H25" i="7"/>
  <c r="L17" i="7"/>
  <c r="L18" i="7" s="1"/>
  <c r="H39" i="1" l="1"/>
  <c r="P25" i="1"/>
  <c r="L28" i="1"/>
  <c r="P13" i="1"/>
  <c r="L16" i="1"/>
  <c r="L11" i="2"/>
  <c r="L13" i="2"/>
  <c r="L37" i="1"/>
  <c r="L39" i="1"/>
  <c r="L25" i="1"/>
  <c r="L13" i="1"/>
  <c r="H30" i="1"/>
  <c r="L18" i="1"/>
  <c r="L30" i="1"/>
  <c r="H18" i="1"/>
  <c r="L60" i="7"/>
  <c r="L55" i="7"/>
  <c r="H60" i="7"/>
  <c r="L58" i="7"/>
  <c r="H58" i="7"/>
  <c r="M7" i="3" l="1"/>
  <c r="M13" i="1"/>
  <c r="M12" i="3" l="1"/>
  <c r="M18" i="1"/>
  <c r="M55" i="7" l="1"/>
  <c r="M25" i="1"/>
  <c r="M7" i="4"/>
  <c r="M17" i="5"/>
  <c r="M14" i="5"/>
  <c r="M7" i="5"/>
  <c r="I60" i="7"/>
  <c r="I58" i="7"/>
  <c r="I43" i="7"/>
  <c r="I40" i="7"/>
  <c r="I38" i="7"/>
  <c r="I51" i="7"/>
  <c r="I48" i="7"/>
  <c r="I46" i="7"/>
  <c r="I35" i="7"/>
  <c r="I32" i="7"/>
  <c r="I30" i="7"/>
  <c r="I27" i="7"/>
  <c r="I24" i="7"/>
  <c r="I22" i="7"/>
  <c r="I19" i="7"/>
  <c r="I16" i="7"/>
  <c r="I14" i="7"/>
  <c r="M15" i="7" s="1"/>
  <c r="I39" i="1"/>
  <c r="I30" i="1"/>
  <c r="I18" i="1"/>
  <c r="I12" i="3"/>
  <c r="I12" i="4"/>
  <c r="I12" i="5"/>
  <c r="M30" i="1"/>
  <c r="I6" i="7" l="1"/>
  <c r="I68" i="7" s="1"/>
  <c r="I11" i="7"/>
  <c r="I70" i="7" s="1"/>
  <c r="I42" i="7"/>
  <c r="I26" i="7"/>
  <c r="I34" i="7"/>
  <c r="I18" i="7"/>
  <c r="I36" i="7"/>
  <c r="I20" i="7"/>
  <c r="I44" i="7"/>
  <c r="I52" i="7"/>
  <c r="I28" i="7"/>
  <c r="I50" i="7"/>
  <c r="I77" i="7" l="1"/>
  <c r="I82" i="7" s="1"/>
  <c r="I12" i="7"/>
  <c r="I10" i="7"/>
  <c r="I79" i="7"/>
  <c r="I84" i="7" s="1"/>
  <c r="K37" i="1" l="1"/>
  <c r="M58" i="7" l="1"/>
  <c r="M60" i="7"/>
  <c r="K60" i="7" l="1"/>
  <c r="K58" i="7"/>
  <c r="K55" i="7"/>
  <c r="K43" i="7"/>
  <c r="K40" i="7"/>
  <c r="K38" i="7"/>
  <c r="O39" i="7" s="1"/>
  <c r="K51" i="7"/>
  <c r="K48" i="7"/>
  <c r="K46" i="7"/>
  <c r="O47" i="7" s="1"/>
  <c r="K35" i="7"/>
  <c r="K32" i="7"/>
  <c r="K30" i="7"/>
  <c r="O31" i="7" s="1"/>
  <c r="K27" i="7"/>
  <c r="K24" i="7"/>
  <c r="K22" i="7"/>
  <c r="K19" i="7"/>
  <c r="K20" i="7" s="1"/>
  <c r="K16" i="7"/>
  <c r="K9" i="7"/>
  <c r="K69" i="7" s="1"/>
  <c r="K6" i="7" l="1"/>
  <c r="K26" i="7"/>
  <c r="K78" i="7"/>
  <c r="K83" i="7" s="1"/>
  <c r="O23" i="7"/>
  <c r="K34" i="7"/>
  <c r="K50" i="7"/>
  <c r="K42" i="7"/>
  <c r="K44" i="7"/>
  <c r="K28" i="7"/>
  <c r="K52" i="7"/>
  <c r="K11" i="7"/>
  <c r="K36" i="7"/>
  <c r="K12" i="7" l="1"/>
  <c r="K70" i="7"/>
  <c r="K68" i="7"/>
  <c r="O7" i="7"/>
  <c r="K77" i="7"/>
  <c r="K82" i="7" s="1"/>
  <c r="K10" i="7"/>
  <c r="K79" i="7"/>
  <c r="K84" i="7" s="1"/>
  <c r="L79" i="7" l="1"/>
  <c r="L84" i="7" s="1"/>
  <c r="K12" i="5" l="1"/>
  <c r="K17" i="5"/>
  <c r="K14" i="5"/>
  <c r="K7" i="5"/>
  <c r="K12" i="4"/>
  <c r="K7" i="4"/>
  <c r="K12" i="3"/>
  <c r="K7" i="3"/>
  <c r="K39" i="1"/>
  <c r="K30" i="1"/>
  <c r="K25" i="1"/>
  <c r="K18" i="1"/>
  <c r="K13" i="1"/>
  <c r="M40" i="7" l="1"/>
  <c r="G40" i="7"/>
  <c r="M48" i="7"/>
  <c r="G48" i="7"/>
  <c r="M32" i="7"/>
  <c r="G32" i="7"/>
  <c r="G24" i="7"/>
  <c r="M24" i="7"/>
  <c r="M16" i="7"/>
  <c r="G16" i="7"/>
  <c r="F8" i="11" l="1"/>
  <c r="E12" i="10"/>
  <c r="F12" i="10"/>
  <c r="F12" i="11" l="1"/>
  <c r="G12" i="11" s="1"/>
  <c r="H12" i="11" s="1"/>
  <c r="G8" i="11"/>
  <c r="H8" i="11" s="1"/>
  <c r="M43" i="7"/>
  <c r="L43" i="7" s="1"/>
  <c r="M38" i="7"/>
  <c r="M51" i="7"/>
  <c r="L51" i="7" s="1"/>
  <c r="M46" i="7"/>
  <c r="M35" i="7"/>
  <c r="L35" i="7" s="1"/>
  <c r="M30" i="7"/>
  <c r="M27" i="7"/>
  <c r="L27" i="7" s="1"/>
  <c r="M22" i="7"/>
  <c r="M6" i="7" s="1"/>
  <c r="M19" i="7"/>
  <c r="M20" i="7" s="1"/>
  <c r="E5" i="8"/>
  <c r="M7" i="7" l="1"/>
  <c r="Q7" i="7"/>
  <c r="L19" i="7"/>
  <c r="L20" i="7" s="1"/>
  <c r="M68" i="7"/>
  <c r="M77" i="7" s="1"/>
  <c r="M82" i="7" s="1"/>
  <c r="M10" i="7"/>
  <c r="L69" i="7" s="1"/>
  <c r="L6" i="7"/>
  <c r="P68" i="7"/>
  <c r="E8" i="8"/>
  <c r="E12" i="8" s="1"/>
  <c r="E14" i="8" s="1"/>
  <c r="L78" i="7"/>
  <c r="L83" i="7" s="1"/>
  <c r="L9" i="7"/>
  <c r="L10" i="7" s="1"/>
  <c r="L46" i="7"/>
  <c r="P47" i="7" s="1"/>
  <c r="Q47" i="7"/>
  <c r="L30" i="7"/>
  <c r="P31" i="7" s="1"/>
  <c r="Q31" i="7"/>
  <c r="L22" i="7"/>
  <c r="P23" i="7" s="1"/>
  <c r="Q23" i="7"/>
  <c r="L38" i="7"/>
  <c r="P39" i="7" s="1"/>
  <c r="Q39" i="7"/>
  <c r="M11" i="7"/>
  <c r="M39" i="7"/>
  <c r="M31" i="7"/>
  <c r="M23" i="7"/>
  <c r="M47" i="7"/>
  <c r="M26" i="7"/>
  <c r="M42" i="7"/>
  <c r="M34" i="7"/>
  <c r="M52" i="7"/>
  <c r="M36" i="7"/>
  <c r="M44" i="7"/>
  <c r="M50" i="7"/>
  <c r="M28" i="7"/>
  <c r="M12" i="5"/>
  <c r="M12" i="7" l="1"/>
  <c r="M70" i="7"/>
  <c r="L70" i="7" s="1"/>
  <c r="P7" i="7"/>
  <c r="L52" i="7"/>
  <c r="L50" i="7"/>
  <c r="L11" i="7"/>
  <c r="L12" i="7" s="1"/>
  <c r="L34" i="7"/>
  <c r="L36" i="7"/>
  <c r="L28" i="7"/>
  <c r="L26" i="7"/>
  <c r="L44" i="7"/>
  <c r="L42" i="7"/>
  <c r="L77" i="7" l="1"/>
  <c r="L82" i="7" s="1"/>
  <c r="F8" i="8"/>
  <c r="F12" i="8" s="1"/>
  <c r="M12" i="4"/>
  <c r="F14" i="8" l="1"/>
  <c r="M39" i="1" l="1"/>
  <c r="G12" i="5" l="1"/>
  <c r="G12" i="3"/>
  <c r="G12" i="4"/>
  <c r="G43" i="7"/>
  <c r="H43" i="7" s="1"/>
  <c r="G38" i="7"/>
  <c r="G46" i="7"/>
  <c r="G50" i="7" s="1"/>
  <c r="G35" i="7"/>
  <c r="H35" i="7" s="1"/>
  <c r="G30" i="7"/>
  <c r="G19" i="7"/>
  <c r="H19" i="7" s="1"/>
  <c r="G14" i="7"/>
  <c r="G27" i="7"/>
  <c r="G18" i="1"/>
  <c r="G22" i="7"/>
  <c r="G6" i="7" l="1"/>
  <c r="K7" i="7" s="1"/>
  <c r="K15" i="7"/>
  <c r="G18" i="7"/>
  <c r="G68" i="7"/>
  <c r="G77" i="7" s="1"/>
  <c r="H6" i="7"/>
  <c r="L7" i="7" s="1"/>
  <c r="L68" i="7"/>
  <c r="G26" i="7"/>
  <c r="H27" i="7"/>
  <c r="K39" i="7"/>
  <c r="H38" i="7"/>
  <c r="K47" i="7"/>
  <c r="H46" i="7"/>
  <c r="K31" i="7"/>
  <c r="H30" i="7"/>
  <c r="H36" i="7" s="1"/>
  <c r="H22" i="7"/>
  <c r="K23" i="7"/>
  <c r="H14" i="7"/>
  <c r="H20" i="7" l="1"/>
  <c r="L15" i="7"/>
  <c r="H68" i="7"/>
  <c r="G10" i="7"/>
  <c r="H69" i="7" s="1"/>
  <c r="G82" i="7"/>
  <c r="H28" i="7"/>
  <c r="H42" i="7"/>
  <c r="L39" i="7"/>
  <c r="H44" i="7"/>
  <c r="H50" i="7"/>
  <c r="L47" i="7"/>
  <c r="H34" i="7"/>
  <c r="L31" i="7"/>
  <c r="H26" i="7"/>
  <c r="L23" i="7"/>
  <c r="H18" i="7"/>
  <c r="G58" i="7" l="1"/>
  <c r="G44" i="7" l="1"/>
  <c r="G42" i="7"/>
  <c r="G36" i="7"/>
  <c r="H9" i="7"/>
  <c r="H10" i="7" s="1"/>
  <c r="G28" i="7" l="1"/>
  <c r="G20" i="7"/>
  <c r="G34" i="7"/>
  <c r="H77" i="7" l="1"/>
  <c r="H82" i="7" s="1"/>
  <c r="H78" i="7"/>
  <c r="H83" i="7" s="1"/>
  <c r="G30" i="1" l="1"/>
  <c r="G39" i="1" l="1"/>
  <c r="G51" i="7" l="1"/>
  <c r="H51" i="7" l="1"/>
  <c r="H52" i="7" s="1"/>
  <c r="G11" i="7"/>
  <c r="G52" i="7"/>
  <c r="G12" i="7" l="1"/>
  <c r="H70" i="7" s="1"/>
  <c r="G70" i="7"/>
  <c r="H11" i="7"/>
  <c r="H12" i="7" s="1"/>
  <c r="G79" i="7"/>
  <c r="G84" i="7" s="1"/>
  <c r="H79" i="7" l="1"/>
  <c r="H84" i="7" s="1"/>
  <c r="P86" i="7" l="1"/>
  <c r="P82" i="7" s="1"/>
  <c r="P57" i="2" l="1"/>
  <c r="P58" i="2" s="1"/>
  <c r="P30" i="5" l="1"/>
  <c r="P33" i="5"/>
  <c r="P35" i="5"/>
  <c r="Q33" i="5"/>
  <c r="Q35" i="5"/>
  <c r="Q30" i="5"/>
</calcChain>
</file>

<file path=xl/sharedStrings.xml><?xml version="1.0" encoding="utf-8"?>
<sst xmlns="http://schemas.openxmlformats.org/spreadsheetml/2006/main" count="678" uniqueCount="231">
  <si>
    <t>Prosus Group Consolidated results</t>
  </si>
  <si>
    <t>FY23</t>
  </si>
  <si>
    <t>FY24</t>
  </si>
  <si>
    <t>FY25</t>
  </si>
  <si>
    <t>H1 FY23</t>
  </si>
  <si>
    <t>H2 FY23</t>
  </si>
  <si>
    <t>H1 FY24</t>
  </si>
  <si>
    <t>H2 FY24</t>
  </si>
  <si>
    <t>H1 FY25</t>
  </si>
  <si>
    <t>H2 FY25</t>
  </si>
  <si>
    <t>Continuing operations</t>
  </si>
  <si>
    <t>Revenue</t>
  </si>
  <si>
    <t>% YoY growth US$</t>
  </si>
  <si>
    <t>% YoY growth LC, ex M&amp;A</t>
  </si>
  <si>
    <t>% aEBITDA margin</t>
  </si>
  <si>
    <r>
      <t>Adjusted EBIT</t>
    </r>
    <r>
      <rPr>
        <b/>
        <vertAlign val="superscript"/>
        <sz val="10"/>
        <color rgb="FF787878"/>
        <rFont val="Verdana"/>
        <family val="2"/>
      </rPr>
      <t>2</t>
    </r>
  </si>
  <si>
    <t>% aEBIT margin</t>
  </si>
  <si>
    <t>Classifieds</t>
  </si>
  <si>
    <t>Adjusted EBITDA</t>
  </si>
  <si>
    <t>Adjusted EBIT</t>
  </si>
  <si>
    <t>Payments &amp; Fintech</t>
  </si>
  <si>
    <t>Etail</t>
  </si>
  <si>
    <t>Edtech</t>
  </si>
  <si>
    <t>Other</t>
  </si>
  <si>
    <t>Corporate</t>
  </si>
  <si>
    <t>Notes</t>
  </si>
  <si>
    <t>1.</t>
  </si>
  <si>
    <t>2.</t>
  </si>
  <si>
    <t xml:space="preserve">In April 2024, the Group centralised operational corporate functions which resulted in costs previously recognised in Ecommerce now being incorporated within the Group’s corporate segment. No retrospective adjustments have been made. </t>
  </si>
  <si>
    <t>3.</t>
  </si>
  <si>
    <t>4.</t>
  </si>
  <si>
    <t>Food Delivery</t>
  </si>
  <si>
    <t>Consolidated</t>
  </si>
  <si>
    <t>Prosus Food Delivery</t>
  </si>
  <si>
    <t>Subsidiary</t>
  </si>
  <si>
    <t>iFood</t>
  </si>
  <si>
    <t>% YoY growth</t>
  </si>
  <si>
    <t>% 1P orders</t>
  </si>
  <si>
    <t>GMV</t>
  </si>
  <si>
    <t>% YoY growth fx neutral, ex M&amp;A</t>
  </si>
  <si>
    <t>Merchants (Brazil)</t>
  </si>
  <si>
    <t>Delivery partners (Brazil)</t>
  </si>
  <si>
    <t>Cities (Brazil)</t>
  </si>
  <si>
    <t>iFood core Food Delivery</t>
  </si>
  <si>
    <t>% of total GMV</t>
  </si>
  <si>
    <t>Associate</t>
  </si>
  <si>
    <t>Effective interest %</t>
  </si>
  <si>
    <t>% YoY growth €</t>
  </si>
  <si>
    <t>-</t>
  </si>
  <si>
    <t>For more information on Delivery Hero, refer to https://ir.deliveryhero.com</t>
  </si>
  <si>
    <t>For more information on Swiggy, refer to https://www.swiggy.com/corporate/investor-relations/</t>
  </si>
  <si>
    <t xml:space="preserve">New initiatives includes grocery, fintech initiatives, and corporate costs for iFood. </t>
  </si>
  <si>
    <t>Operational and financial metrics reflect 100% for investee companies’ (Delivery Hero and Swiggy disclosed here) and are aligned with 3-month reporting lag period.</t>
  </si>
  <si>
    <t>5.</t>
  </si>
  <si>
    <t>6.</t>
  </si>
  <si>
    <t>Prosus Classifieds</t>
  </si>
  <si>
    <r>
      <t>% YoY growth LC, ex M&amp;A</t>
    </r>
    <r>
      <rPr>
        <vertAlign val="superscript"/>
        <sz val="10"/>
        <color rgb="FF787878"/>
        <rFont val="Verdana"/>
        <family val="2"/>
      </rPr>
      <t>2</t>
    </r>
  </si>
  <si>
    <t>Top markets</t>
  </si>
  <si>
    <r>
      <rPr>
        <b/>
        <sz val="10"/>
        <color rgb="FF787878"/>
        <rFont val="Verdana"/>
        <family val="2"/>
      </rPr>
      <t>App MAU</t>
    </r>
    <r>
      <rPr>
        <sz val="10"/>
        <color rgb="FF787878"/>
        <rFont val="Verdana"/>
        <family val="2"/>
      </rPr>
      <t xml:space="preserve"> % YoY growth</t>
    </r>
  </si>
  <si>
    <r>
      <rPr>
        <b/>
        <sz val="10"/>
        <color rgb="FF787878"/>
        <rFont val="Verdana"/>
        <family val="2"/>
      </rPr>
      <t>Paying listers</t>
    </r>
    <r>
      <rPr>
        <sz val="10"/>
        <color rgb="FF787878"/>
        <rFont val="Verdana"/>
        <family val="2"/>
      </rPr>
      <t xml:space="preserve"> % YoY growth</t>
    </r>
  </si>
  <si>
    <t>Joint venture (equity accounted)</t>
  </si>
  <si>
    <t>Reflects operating metrics for consolidated entities (Europe + SA).</t>
  </si>
  <si>
    <t>Operational and financial metrics reflect 100% for investee companies’ (OLX Brasil disclosed here) and are aligned with 1-month reporting lag period.</t>
  </si>
  <si>
    <t>Prosus Payments &amp; Fintech</t>
  </si>
  <si>
    <t>PayU India</t>
  </si>
  <si>
    <t>India Payments</t>
  </si>
  <si>
    <t>TPV (US$'bn)</t>
  </si>
  <si>
    <t>% YoY growth, ex M&amp;A</t>
  </si>
  <si>
    <t>India Credit</t>
  </si>
  <si>
    <t>Loan book at end of period</t>
  </si>
  <si>
    <t>Issuance volume</t>
  </si>
  <si>
    <t>iyzico (Turkey)</t>
  </si>
  <si>
    <t>Send volumes ('bn)</t>
  </si>
  <si>
    <t xml:space="preserve">% YoY growth </t>
  </si>
  <si>
    <t>Revenue (100% share)</t>
  </si>
  <si>
    <t>Adjusted EBITDA (100% share)</t>
  </si>
  <si>
    <t>For more information on Remitly, refer to https://ir.remitly.com</t>
  </si>
  <si>
    <t>Transactions exclude Wibmo.</t>
  </si>
  <si>
    <t>PayU reports gross revenue, i.e. before adjustments for costs incurred from financial institutions, for its PSP business.</t>
  </si>
  <si>
    <t>Customers refer to all users that have transacted on BNPL (Buy Now Pay Later) or UPI (Unified Payment Interfaces).</t>
  </si>
  <si>
    <t>GPO excluding iyzico and Red Dot Payments. The sale of GPO' Latin America and Africa businesses closed in February 2025 and has been included in FY25 for 11 months. The sale of GPO's European business has not closed yet.</t>
  </si>
  <si>
    <t>Operational and financial metrics reflect 100% for investee companies’ (Remitly disclosed here) and are aligned with 3-month reporting lag period.</t>
  </si>
  <si>
    <t>Prosus Etail</t>
  </si>
  <si>
    <t>eMAG Group ecommerce GMV</t>
  </si>
  <si>
    <t>Sameday</t>
  </si>
  <si>
    <t>Takealot Group GMV</t>
  </si>
  <si>
    <r>
      <t xml:space="preserve">Takealot.com GMV </t>
    </r>
    <r>
      <rPr>
        <sz val="10"/>
        <color rgb="FF787878"/>
        <rFont val="Verdana"/>
        <family val="2"/>
      </rPr>
      <t>% YoY growth LC, ex M&amp;A</t>
    </r>
  </si>
  <si>
    <t>Deliveries for parties other than the eMAG Group.</t>
  </si>
  <si>
    <t>Naspers Etail includes Prosus Etail and Takealot, although the metrics under Naspers are only for Takealot. Pro-forma to exclude Superbalist, which was sold at the start of September 2024.</t>
  </si>
  <si>
    <t>Prosus Edtech</t>
  </si>
  <si>
    <t>Stack Overflow</t>
  </si>
  <si>
    <t>Bookings (Total Business)</t>
  </si>
  <si>
    <t>Total Paying Teams</t>
  </si>
  <si>
    <t>GoodHabitz</t>
  </si>
  <si>
    <t>Enterprise Customers</t>
  </si>
  <si>
    <t>For more information on Skillsoft, refer to https://investor.skillsoft.com</t>
  </si>
  <si>
    <t xml:space="preserve">Average monthly page views includes Stackoverflow.com and the tech-focused Stack Exchange sites. </t>
  </si>
  <si>
    <t>ARR (annualized recurring revenue) represents annualized value of all subscription contracts at the end of the reporting period.</t>
  </si>
  <si>
    <t>7.</t>
  </si>
  <si>
    <t>Free cash flow</t>
  </si>
  <si>
    <r>
      <t>Free cash flow</t>
    </r>
    <r>
      <rPr>
        <b/>
        <vertAlign val="superscript"/>
        <sz val="10"/>
        <color theme="0"/>
        <rFont val="Verdana"/>
        <family val="2"/>
      </rPr>
      <t>1</t>
    </r>
  </si>
  <si>
    <t>Non-cash items</t>
  </si>
  <si>
    <t>Working capital</t>
  </si>
  <si>
    <t>Cash generated from operations</t>
  </si>
  <si>
    <t>Capital expenditure and capital leases repaid</t>
  </si>
  <si>
    <t>Taxation</t>
  </si>
  <si>
    <t>Investment income received</t>
  </si>
  <si>
    <t>Free cash flow from continuing operations</t>
  </si>
  <si>
    <t>taxation, capital expenditure, capital leases repaid and investment income.</t>
  </si>
  <si>
    <t>non-operating items such as business combination expenses and gains and losses from other assets.</t>
  </si>
  <si>
    <t>Contribution by Associates &amp; Joint Ventures</t>
  </si>
  <si>
    <t>Share of equity accounted results</t>
  </si>
  <si>
    <t>Other 
adjustments</t>
  </si>
  <si>
    <t>Core HE contribution</t>
  </si>
  <si>
    <r>
      <t>Tencent</t>
    </r>
    <r>
      <rPr>
        <vertAlign val="superscript"/>
        <sz val="10"/>
        <color rgb="FF787878"/>
        <rFont val="Verdana"/>
        <family val="2"/>
      </rPr>
      <t>1</t>
    </r>
  </si>
  <si>
    <t>Further detail on Tencent's contribution</t>
  </si>
  <si>
    <r>
      <t>Delivery Hero</t>
    </r>
    <r>
      <rPr>
        <vertAlign val="superscript"/>
        <sz val="10"/>
        <color rgb="FF787878"/>
        <rFont val="Verdana"/>
        <family val="2"/>
      </rPr>
      <t>1</t>
    </r>
  </si>
  <si>
    <t>Skillsoft</t>
  </si>
  <si>
    <t>Remitly</t>
  </si>
  <si>
    <t>SimilarWeb</t>
  </si>
  <si>
    <t>Total</t>
  </si>
  <si>
    <t>Delta</t>
  </si>
  <si>
    <t>%</t>
  </si>
  <si>
    <r>
      <t>Tencent's net profit at Prosus's share</t>
    </r>
    <r>
      <rPr>
        <b/>
        <vertAlign val="superscript"/>
        <sz val="10"/>
        <color rgb="FF787878"/>
        <rFont val="Verdana"/>
        <family val="2"/>
      </rPr>
      <t>1</t>
    </r>
  </si>
  <si>
    <t>Impairments</t>
  </si>
  <si>
    <t>Gains on acquisitions and disposals</t>
  </si>
  <si>
    <t>Contribution to HEPS</t>
  </si>
  <si>
    <t>Amortisation of intangibles</t>
  </si>
  <si>
    <t>Fair value adjustments</t>
  </si>
  <si>
    <t>Equity-settled share-based payments</t>
  </si>
  <si>
    <t>Contribution to core HE</t>
  </si>
  <si>
    <t>Excluding FX and reduced ownership impact</t>
  </si>
  <si>
    <t>Prosus’s share of Tencent’s profit includes material gains and losses during the 3 month lag period as required by IFRS.</t>
  </si>
  <si>
    <t>Reconciliation from Tencent's AFS to Core HE</t>
  </si>
  <si>
    <t>Tencent profit attributable to equity holders</t>
  </si>
  <si>
    <t>Adjustments to get to Prosus's core HE</t>
  </si>
  <si>
    <t>Fair value adjustments and gains &amp; losses on acquisitions and disposals</t>
  </si>
  <si>
    <t>Amortisation charges</t>
  </si>
  <si>
    <t>Impairment of investments</t>
  </si>
  <si>
    <r>
      <t>Income tax effects</t>
    </r>
    <r>
      <rPr>
        <vertAlign val="superscript"/>
        <sz val="10"/>
        <color rgb="FF787878"/>
        <rFont val="Verdana"/>
        <family val="2"/>
      </rPr>
      <t>2</t>
    </r>
  </si>
  <si>
    <t>Tencent's contribution to Prosus's core HE</t>
  </si>
  <si>
    <t>100% of Tencent Holdings Limited’s results.</t>
  </si>
  <si>
    <t>Tencent discloses tax separately. The Group includes the tax effects in each line item and discloses a net number only.</t>
  </si>
  <si>
    <t>3-month lag adjustments for Tencent are excluded from the above reconciliation as they do not impact core headline earnings. Prosus’s share of Tencent’s profit differs from the IFRS reported number due to these exclusions.</t>
  </si>
  <si>
    <t xml:space="preserve">NDRR (net dollar retention rate) represents total ARR at the end of the period divided by the total ARR at the beginning of the period for active customers at the beginning of the period.  </t>
  </si>
  <si>
    <t>Pro-forma bookings growth for FY23, excluding the legacy Talent business.</t>
  </si>
  <si>
    <r>
      <t>Pro-forma for acquisitions by Skillsoft, including Codecademy from the start of FY23</t>
    </r>
    <r>
      <rPr>
        <sz val="7"/>
        <color rgb="FFFF0000"/>
        <rFont val="Verdana"/>
        <family val="2"/>
      </rPr>
      <t>.</t>
    </r>
  </si>
  <si>
    <t>Mr D</t>
  </si>
  <si>
    <t>Orders</t>
  </si>
  <si>
    <t>Ecommerce</t>
  </si>
  <si>
    <t>Total group consolidated</t>
  </si>
  <si>
    <r>
      <rPr>
        <b/>
        <sz val="10"/>
        <color rgb="FF787878"/>
        <rFont val="Verdana"/>
        <family val="2"/>
      </rPr>
      <t>GOV</t>
    </r>
    <r>
      <rPr>
        <sz val="10"/>
        <color rgb="FF787878"/>
        <rFont val="Verdana"/>
        <family val="2"/>
      </rPr>
      <t xml:space="preserve"> % YoY growth US$</t>
    </r>
  </si>
  <si>
    <r>
      <rPr>
        <b/>
        <sz val="10"/>
        <color rgb="FF787878"/>
        <rFont val="Verdana"/>
        <family val="2"/>
      </rPr>
      <t>GOV</t>
    </r>
    <r>
      <rPr>
        <sz val="10"/>
        <color rgb="FF787878"/>
        <rFont val="Verdana"/>
        <family val="2"/>
      </rPr>
      <t xml:space="preserve"> % YoY growth LC, ex M&amp;A</t>
    </r>
  </si>
  <si>
    <t>Fully diluted ownership of Swiggy as of 31 March 2025 is 24,8%</t>
  </si>
  <si>
    <t>Average FX conversion rates: Tencent - US$/RMB 7.26 (7.21); Delivery Hero – US$/€0.92 (0.93).</t>
  </si>
  <si>
    <t>8.</t>
  </si>
  <si>
    <t>Growth in  local currency, excluding M&amp;A, for FY25 excludes minor OLX Autos revenues of a finance business that is winding down.</t>
  </si>
  <si>
    <r>
      <t>Adjusted EBITDA</t>
    </r>
    <r>
      <rPr>
        <b/>
        <vertAlign val="superscript"/>
        <sz val="10"/>
        <color rgb="FF787878"/>
        <rFont val="Verdana"/>
        <family val="2"/>
      </rPr>
      <t>1</t>
    </r>
  </si>
  <si>
    <r>
      <t>% YoY growth LC, ex M&amp;A</t>
    </r>
    <r>
      <rPr>
        <vertAlign val="superscript"/>
        <sz val="10"/>
        <color rgb="FF787878"/>
        <rFont val="Verdana"/>
        <family val="2"/>
      </rPr>
      <t>4</t>
    </r>
  </si>
  <si>
    <r>
      <t>ARR</t>
    </r>
    <r>
      <rPr>
        <b/>
        <vertAlign val="superscript"/>
        <sz val="10"/>
        <color rgb="FF787878"/>
        <rFont val="Verdana"/>
        <family val="2"/>
      </rPr>
      <t>5</t>
    </r>
    <r>
      <rPr>
        <b/>
        <sz val="10"/>
        <color rgb="FF787878"/>
        <rFont val="Verdana"/>
        <family val="2"/>
      </rPr>
      <t xml:space="preserve"> (Teams business)</t>
    </r>
  </si>
  <si>
    <r>
      <t>NDRR</t>
    </r>
    <r>
      <rPr>
        <b/>
        <vertAlign val="superscript"/>
        <sz val="10"/>
        <color rgb="FF787878"/>
        <rFont val="Verdana"/>
        <family val="2"/>
      </rPr>
      <t>6</t>
    </r>
    <r>
      <rPr>
        <b/>
        <sz val="10"/>
        <color rgb="FF787878"/>
        <rFont val="Verdana"/>
        <family val="2"/>
      </rPr>
      <t xml:space="preserve"> (Teams business)</t>
    </r>
  </si>
  <si>
    <r>
      <t>ARR</t>
    </r>
    <r>
      <rPr>
        <b/>
        <vertAlign val="superscript"/>
        <sz val="10"/>
        <color rgb="FF787878"/>
        <rFont val="Verdana"/>
        <family val="2"/>
      </rPr>
      <t>5</t>
    </r>
  </si>
  <si>
    <r>
      <t>Skillsoft</t>
    </r>
    <r>
      <rPr>
        <b/>
        <vertAlign val="superscript"/>
        <sz val="10"/>
        <color theme="0"/>
        <rFont val="Verdana"/>
        <family val="2"/>
      </rPr>
      <t>7</t>
    </r>
  </si>
  <si>
    <r>
      <t>NDRR</t>
    </r>
    <r>
      <rPr>
        <b/>
        <vertAlign val="superscript"/>
        <sz val="10"/>
        <color rgb="FF787878"/>
        <rFont val="Verdana"/>
        <family val="2"/>
      </rPr>
      <t>6</t>
    </r>
  </si>
  <si>
    <r>
      <t>% YoY growth US$, pro forma</t>
    </r>
    <r>
      <rPr>
        <vertAlign val="superscript"/>
        <sz val="10"/>
        <color rgb="FF787878"/>
        <rFont val="Verdana"/>
        <family val="2"/>
      </rPr>
      <t>8</t>
    </r>
  </si>
  <si>
    <r>
      <t>eMAG Genius subscribers ('000)</t>
    </r>
    <r>
      <rPr>
        <b/>
        <vertAlign val="superscript"/>
        <sz val="10"/>
        <color rgb="FF787878"/>
        <rFont val="Verdana"/>
        <family val="2"/>
      </rPr>
      <t>3</t>
    </r>
  </si>
  <si>
    <r>
      <t>External Deliveries</t>
    </r>
    <r>
      <rPr>
        <b/>
        <vertAlign val="superscript"/>
        <sz val="10"/>
        <color rgb="FF787878"/>
        <rFont val="Verdana"/>
        <family val="2"/>
      </rPr>
      <t>4</t>
    </r>
  </si>
  <si>
    <r>
      <t>OOH share</t>
    </r>
    <r>
      <rPr>
        <vertAlign val="superscript"/>
        <sz val="10"/>
        <color rgb="FF787878"/>
        <rFont val="Verdana"/>
        <family val="2"/>
      </rPr>
      <t>5</t>
    </r>
  </si>
  <si>
    <r>
      <t>Naspers Etail</t>
    </r>
    <r>
      <rPr>
        <b/>
        <vertAlign val="superscript"/>
        <sz val="10"/>
        <color theme="0"/>
        <rFont val="Verdana"/>
        <family val="2"/>
      </rPr>
      <t>6</t>
    </r>
  </si>
  <si>
    <r>
      <t>Revenue</t>
    </r>
    <r>
      <rPr>
        <b/>
        <vertAlign val="superscript"/>
        <sz val="10"/>
        <color rgb="FF787878"/>
        <rFont val="Verdana"/>
        <family val="2"/>
      </rPr>
      <t>3</t>
    </r>
  </si>
  <si>
    <r>
      <t>Net loss rate</t>
    </r>
    <r>
      <rPr>
        <b/>
        <vertAlign val="superscript"/>
        <sz val="10"/>
        <color rgb="FF787878"/>
        <rFont val="Verdana"/>
        <family val="2"/>
      </rPr>
      <t>5</t>
    </r>
  </si>
  <si>
    <r>
      <t>GPO</t>
    </r>
    <r>
      <rPr>
        <b/>
        <vertAlign val="superscript"/>
        <sz val="10"/>
        <color theme="0"/>
        <rFont val="Verdana"/>
        <family val="2"/>
      </rPr>
      <t>6</t>
    </r>
  </si>
  <si>
    <r>
      <t>Remitly</t>
    </r>
    <r>
      <rPr>
        <b/>
        <vertAlign val="superscript"/>
        <sz val="10"/>
        <color theme="0"/>
        <rFont val="Verdana"/>
        <family val="2"/>
      </rPr>
      <t>7</t>
    </r>
  </si>
  <si>
    <r>
      <t>Adjusted EBIT</t>
    </r>
    <r>
      <rPr>
        <b/>
        <vertAlign val="superscript"/>
        <sz val="10"/>
        <color rgb="FF787878"/>
        <rFont val="Verdana"/>
        <family val="2"/>
      </rPr>
      <t>3</t>
    </r>
  </si>
  <si>
    <r>
      <t>Adjusted EBITDA</t>
    </r>
    <r>
      <rPr>
        <b/>
        <vertAlign val="superscript"/>
        <sz val="10"/>
        <color rgb="FF787878"/>
        <rFont val="Verdana"/>
        <family val="2"/>
      </rPr>
      <t>3</t>
    </r>
  </si>
  <si>
    <r>
      <t>Adjusted EBITDA</t>
    </r>
    <r>
      <rPr>
        <b/>
        <vertAlign val="superscript"/>
        <sz val="10"/>
        <color rgb="FF787878"/>
        <rFont val="Verdana"/>
        <family val="2"/>
      </rPr>
      <t>2, 3</t>
    </r>
  </si>
  <si>
    <t>We have aligned our reporting to Swiggy's public disclosure post their listing on the Bombay Stock Exchange (BSE) and National Stock Exchange (NSE) in November 2024.</t>
  </si>
  <si>
    <t>Operational and financial metrics reflect 100% for investee companies’ (Skillsoft disclosed here) and are aligned with 2-month reporting lag period.</t>
  </si>
  <si>
    <t>Tencent annual report 2024, p21</t>
  </si>
  <si>
    <t>Prosus's share (US$'M)</t>
  </si>
  <si>
    <t>Contribution by Tencent to net profit, HEPS &amp; Core HE</t>
  </si>
  <si>
    <t>US$'M</t>
  </si>
  <si>
    <t>Orders ('M)</t>
  </si>
  <si>
    <t>GMV (€'M, 100% share)</t>
  </si>
  <si>
    <t>Revenue (€'M, 100% share)</t>
  </si>
  <si>
    <t>Adjusted EBITDA (€'M, 100% share)</t>
  </si>
  <si>
    <t>OLX Europe (US$'M)</t>
  </si>
  <si>
    <t>Revenue (BRL'M, 100% share)</t>
  </si>
  <si>
    <t>Adjusted EBIT (BRL'M, 100% share)</t>
  </si>
  <si>
    <t># transactions ('M)2</t>
  </si>
  <si>
    <t># transactions ('M)</t>
  </si>
  <si>
    <t>Customers ('M)</t>
  </si>
  <si>
    <t>Deliveries ('M)</t>
  </si>
  <si>
    <t>Tencent: Dec'23 (RMB'M)1</t>
  </si>
  <si>
    <t>Tencent: Dec'24 (RMB'M)1</t>
  </si>
  <si>
    <t>aEBITDA from continuing operations²</t>
  </si>
  <si>
    <t xml:space="preserve">aEBITDA represents operating profit/loss adjusted for depreciation, amortisation, SBC, </t>
  </si>
  <si>
    <t xml:space="preserve">FCF defined as aEBITDA less adjustments for non-cash items, SBC, working capital (excluding merchant cash), </t>
  </si>
  <si>
    <t>The definition of aEBITDA has been updated to exclude all share based compensation expenses (SBC). FY24 has been restated to reflect this.</t>
  </si>
  <si>
    <t>OLX Autos (discontinued operations)</t>
  </si>
  <si>
    <t xml:space="preserve">aEBITDA definition has been updated to exclude all share based compensation expenses (SBC). aEBITDA represents operating profit adjusted for depreciation, amortisation, SBC, non-operating items such as business combination expenses and </t>
  </si>
  <si>
    <t>gains and losses from other assets. Prior periods have been restated.</t>
  </si>
  <si>
    <t>Page views ('M)³</t>
  </si>
  <si>
    <t>Out of home delivery (OOH) relates to deliveries to a central drop off point including automated parcel machines and pick up/drop off points.</t>
  </si>
  <si>
    <t>Starting FY25 the Genius loyalty programme was introduced also in Hungary and Bulgaria - 1H25 previously only showed Romania and has been adjusted to include all regions.</t>
  </si>
  <si>
    <t># transactions ('M)²</t>
  </si>
  <si>
    <t>Customers ('M)⁴</t>
  </si>
  <si>
    <t>Actual loss written off net of recoveries as a ratio of loan book under management.</t>
  </si>
  <si>
    <t>App MAU ('M)¹</t>
  </si>
  <si>
    <t>Paying listers ('M)¹</t>
  </si>
  <si>
    <t>Active listings ('M)¹</t>
  </si>
  <si>
    <r>
      <t>Revenue (proforma)</t>
    </r>
    <r>
      <rPr>
        <b/>
        <vertAlign val="superscript"/>
        <sz val="10"/>
        <color rgb="FF787878"/>
        <rFont val="Verdana"/>
        <family val="2"/>
      </rPr>
      <t>1</t>
    </r>
  </si>
  <si>
    <t>Proforma for the change in revenue recognition and the composition of the iFood Group.</t>
  </si>
  <si>
    <r>
      <t>Adjusted EBITDA</t>
    </r>
    <r>
      <rPr>
        <b/>
        <vertAlign val="superscript"/>
        <sz val="10"/>
        <color rgb="FF787878"/>
        <rFont val="Verdana"/>
        <family val="2"/>
      </rPr>
      <t>2,3</t>
    </r>
  </si>
  <si>
    <r>
      <t>Adjusted EBITDA</t>
    </r>
    <r>
      <rPr>
        <b/>
        <vertAlign val="superscript"/>
        <sz val="10"/>
        <color rgb="FF787878"/>
        <rFont val="Verdana"/>
        <family val="2"/>
      </rPr>
      <t>1,2</t>
    </r>
  </si>
  <si>
    <r>
      <t>iFood New initiatives</t>
    </r>
    <r>
      <rPr>
        <b/>
        <vertAlign val="superscript"/>
        <sz val="10"/>
        <color theme="0"/>
        <rFont val="Verdana"/>
        <family val="2"/>
      </rPr>
      <t>4</t>
    </r>
  </si>
  <si>
    <r>
      <t>Delivery Hero (DH, €'M)</t>
    </r>
    <r>
      <rPr>
        <b/>
        <vertAlign val="superscript"/>
        <sz val="10"/>
        <color theme="0"/>
        <rFont val="Verdana"/>
        <family val="2"/>
      </rPr>
      <t>5</t>
    </r>
  </si>
  <si>
    <r>
      <t>Swiggy</t>
    </r>
    <r>
      <rPr>
        <b/>
        <vertAlign val="superscript"/>
        <sz val="10"/>
        <color theme="0"/>
        <rFont val="Verdana"/>
        <family val="2"/>
      </rPr>
      <t>5,7</t>
    </r>
  </si>
  <si>
    <r>
      <t>% YoY growth €, pro-forma</t>
    </r>
    <r>
      <rPr>
        <vertAlign val="superscript"/>
        <sz val="10"/>
        <color rgb="FF787878"/>
        <rFont val="Verdana"/>
        <family val="2"/>
      </rPr>
      <t>6</t>
    </r>
  </si>
  <si>
    <r>
      <t>Effective interest %</t>
    </r>
    <r>
      <rPr>
        <vertAlign val="superscript"/>
        <sz val="10"/>
        <color rgb="FF787878"/>
        <rFont val="Verdana"/>
        <family val="2"/>
      </rPr>
      <t>8</t>
    </r>
  </si>
  <si>
    <t>Proforma revenue growth references DH segment revenue, i.e. gross revenue before reduction of vouchers, constant currency growth as per most recent DH disclosure.</t>
  </si>
  <si>
    <r>
      <t>Revenue</t>
    </r>
    <r>
      <rPr>
        <b/>
        <vertAlign val="superscript"/>
        <sz val="10"/>
        <color rgb="FF787878"/>
        <rFont val="Verdana"/>
        <family val="2"/>
      </rPr>
      <t>1</t>
    </r>
  </si>
  <si>
    <r>
      <t>Adjusted EBITDA</t>
    </r>
    <r>
      <rPr>
        <b/>
        <vertAlign val="superscript"/>
        <sz val="10"/>
        <color rgb="FF787878"/>
        <rFont val="Verdana"/>
        <family val="2"/>
      </rPr>
      <t>2</t>
    </r>
  </si>
  <si>
    <r>
      <t>Adjusted EBIT</t>
    </r>
    <r>
      <rPr>
        <b/>
        <vertAlign val="superscript"/>
        <sz val="10"/>
        <color rgb="FF787878"/>
        <rFont val="Verdana"/>
        <family val="2"/>
      </rPr>
      <t>1,3</t>
    </r>
  </si>
  <si>
    <t>Discontinued operations include OLX Autos in all periods and Avito in FY23.</t>
  </si>
  <si>
    <r>
      <t>OLX Brasil (BRL'M)</t>
    </r>
    <r>
      <rPr>
        <b/>
        <vertAlign val="superscript"/>
        <sz val="10"/>
        <color theme="0"/>
        <rFont val="Verdana"/>
        <family val="2"/>
      </rPr>
      <t>4</t>
    </r>
  </si>
  <si>
    <t>Consolidated continuing operations per AFS</t>
  </si>
  <si>
    <t>FY24 &amp; FY25 aligned to AFS. FY23 adjusted to align to iFood change in revenue recognition and composition of iFood group in FY24.</t>
  </si>
  <si>
    <t>Consolidated continuing operations</t>
  </si>
  <si>
    <r>
      <t>Proforma adjustments</t>
    </r>
    <r>
      <rPr>
        <b/>
        <vertAlign val="superscript"/>
        <sz val="10"/>
        <color theme="0"/>
        <rFont val="Verdana"/>
        <family val="2"/>
      </rPr>
      <t>1</t>
    </r>
  </si>
  <si>
    <r>
      <t>Discontinued operations</t>
    </r>
    <r>
      <rPr>
        <b/>
        <vertAlign val="superscript"/>
        <sz val="10"/>
        <color theme="0"/>
        <rFont val="Verdana"/>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</si>
</sst>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_(* \(#,##0\);_(* &quot;-&quot;_);_(@_)"/>
    <numFmt numFmtId="164" formatCode="_-* #,##0.00_-;\-* #,##0.00_-;_-* &quot;-&quot;??_-;_-@_-"/>
    <numFmt numFmtId="165" formatCode="#,##0;\(#,##0\)"/>
    <numFmt numFmtId="166" formatCode="#,##0;\(#,##0\);&quot;-&quot;"/>
    <numFmt numFmtId="167" formatCode="0%;\(0%\)"/>
    <numFmt numFmtId="168" formatCode="#,##0.0;\(#,##0.0\);&quot;-&quot;"/>
    <numFmt numFmtId="169" formatCode="_-* #.##0.00_-;\-* #.##0.00_-;_-* &quot;-&quot;??_-;_-@_-"/>
    <numFmt numFmtId="170" formatCode="0.0%;\(0.0%\)"/>
    <numFmt numFmtId="171" formatCode="#,##0.000;\(#,##0.000\);&quot;-&quot;"/>
    <numFmt numFmtId="172" formatCode="_-* #,##0.0_-;\-* #,##0.0_-;_-* &quot;-&quot;??_-;_-@_-"/>
    <numFmt numFmtId="173" formatCode="#,##0.00;\(#,##0.00\);&quot;-&quot;"/>
    <numFmt numFmtId="174" formatCode="0%;&quot;(&quot;0%&quot;)&quot;"/>
    <numFmt numFmtId="175" formatCode="0.00%;\(0.00%\)"/>
    <numFmt numFmtId="176" formatCode="_-* #,##0_-;\-* #,##0_-;_-* &quot;-&quot;??_-;_-@_-"/>
  </numFmts>
  <fonts count="44" x14ac:knownFonts="1">
    <font>
      <sz val="11"/>
      <color theme="1"/>
      <name val="Calibri"/>
      <family val="2"/>
      <scheme val="minor"/>
    </font>
    <font>
      <sz val="11"/>
      <color theme="1"/>
      <name val="Calibri"/>
      <family val="2"/>
      <scheme val="minor"/>
    </font>
    <font>
      <sz val="10"/>
      <color theme="1"/>
      <name val="Verdana"/>
      <family val="2"/>
    </font>
    <font>
      <sz val="10"/>
      <color rgb="FF787878"/>
      <name val="Verdana"/>
      <family val="2"/>
    </font>
    <font>
      <b/>
      <sz val="10"/>
      <color theme="0"/>
      <name val="Verdana"/>
      <family val="2"/>
    </font>
    <font>
      <b/>
      <sz val="10"/>
      <color rgb="FF787878"/>
      <name val="Verdana"/>
      <family val="2"/>
    </font>
    <font>
      <sz val="10"/>
      <color theme="0"/>
      <name val="Verdana"/>
      <family val="2"/>
    </font>
    <font>
      <b/>
      <vertAlign val="superscript"/>
      <sz val="10"/>
      <color theme="0"/>
      <name val="Verdana"/>
      <family val="2"/>
    </font>
    <font>
      <b/>
      <vertAlign val="superscript"/>
      <sz val="10"/>
      <color rgb="FF787878"/>
      <name val="Verdana"/>
      <family val="2"/>
    </font>
    <font>
      <i/>
      <sz val="10"/>
      <color theme="0"/>
      <name val="Verdana"/>
      <family val="2"/>
    </font>
    <font>
      <sz val="7"/>
      <color rgb="FF787878"/>
      <name val="Verdana"/>
      <family val="2"/>
    </font>
    <font>
      <sz val="7"/>
      <color theme="1"/>
      <name val="Verdana"/>
      <family val="2"/>
    </font>
    <font>
      <vertAlign val="superscript"/>
      <sz val="10"/>
      <color rgb="FF787878"/>
      <name val="Verdana"/>
      <family val="2"/>
    </font>
    <font>
      <sz val="7"/>
      <color rgb="FF7F7F7F"/>
      <name val="Verdana"/>
      <family val="2"/>
    </font>
    <font>
      <sz val="10"/>
      <name val="Verdana"/>
      <family val="2"/>
    </font>
    <font>
      <i/>
      <sz val="10"/>
      <color rgb="FF787878"/>
      <name val="Verdana"/>
      <family val="2"/>
    </font>
    <font>
      <sz val="7"/>
      <color theme="0" tint="-0.499984740745262"/>
      <name val="Verdana"/>
      <family val="2"/>
    </font>
    <font>
      <sz val="12"/>
      <color theme="1"/>
      <name val="Calibri"/>
      <family val="2"/>
      <scheme val="minor"/>
    </font>
    <font>
      <sz val="9"/>
      <color theme="1"/>
      <name val="Calibri"/>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b/>
      <sz val="10"/>
      <color theme="1"/>
      <name val="Verdana"/>
      <family val="2"/>
    </font>
    <font>
      <u/>
      <sz val="10"/>
      <color rgb="FF1136A8"/>
      <name val="Verdana"/>
      <family val="2"/>
    </font>
    <font>
      <b/>
      <sz val="10"/>
      <name val="Verdana"/>
      <family val="2"/>
    </font>
    <font>
      <b/>
      <i/>
      <sz val="10"/>
      <color rgb="FF787878"/>
      <name val="Verdana"/>
      <family val="2"/>
    </font>
    <font>
      <sz val="10"/>
      <color rgb="FF00856D"/>
      <name val="Verdana"/>
      <family val="2"/>
    </font>
    <font>
      <i/>
      <sz val="10"/>
      <color rgb="FF00856D"/>
      <name val="Verdana"/>
      <family val="2"/>
    </font>
    <font>
      <sz val="10"/>
      <color rgb="FFFF0000"/>
      <name val="Verdana"/>
      <family val="2"/>
    </font>
    <font>
      <sz val="10"/>
      <color theme="0" tint="-0.249977111117893"/>
      <name val="Verdana"/>
      <family val="2"/>
    </font>
    <font>
      <sz val="10"/>
      <color theme="0" tint="-0.499984740745262"/>
      <name val="Verdana"/>
      <family val="2"/>
    </font>
    <font>
      <b/>
      <sz val="10"/>
      <color theme="1" tint="0.499984740745262"/>
      <name val="Verdana"/>
      <family val="2"/>
    </font>
    <font>
      <sz val="7"/>
      <color rgb="FFFF0000"/>
      <name val="Verdana"/>
      <family val="2"/>
    </font>
    <font>
      <sz val="10"/>
      <color rgb="FF787878"/>
      <name val="Verdana"/>
      <family val="2"/>
    </font>
    <font>
      <b/>
      <sz val="10"/>
      <color rgb="FF787878"/>
      <name val="Verdana"/>
      <family val="2"/>
    </font>
    <font>
      <sz val="6"/>
      <color rgb="FF060F76"/>
      <name val="Verdana"/>
      <family val="2"/>
    </font>
    <font>
      <sz val="8"/>
      <color rgb="FF1D1C1D"/>
      <name val="Arial"/>
      <family val="2"/>
    </font>
    <font>
      <sz val="10"/>
      <color rgb="FF000000"/>
      <name val="Verdana"/>
      <family val="2"/>
    </font>
  </fonts>
  <fills count="11">
    <fill>
      <patternFill patternType="none"/>
    </fill>
    <fill>
      <patternFill patternType="gray125"/>
    </fill>
    <fill>
      <patternFill patternType="solid">
        <fgColor rgb="FF1136A8"/>
        <bgColor indexed="64"/>
      </patternFill>
    </fill>
    <fill>
      <patternFill patternType="solid">
        <fgColor rgb="FF1D5EDC"/>
        <bgColor indexed="64"/>
      </patternFill>
    </fill>
    <fill>
      <patternFill patternType="solid">
        <fgColor theme="0" tint="-0.14999847407452621"/>
        <bgColor indexed="64"/>
      </patternFill>
    </fill>
    <fill>
      <patternFill patternType="solid">
        <fgColor rgb="FFF37523"/>
        <bgColor indexed="64"/>
      </patternFill>
    </fill>
    <fill>
      <patternFill patternType="solid">
        <fgColor theme="0" tint="-0.249977111117893"/>
        <bgColor indexed="64"/>
      </patternFill>
    </fill>
    <fill>
      <patternFill patternType="solid">
        <fgColor rgb="FF060F76"/>
        <bgColor indexed="64"/>
      </patternFill>
    </fill>
    <fill>
      <patternFill patternType="solid">
        <fgColor rgb="FFBED7A5"/>
        <bgColor indexed="64"/>
      </patternFill>
    </fill>
    <fill>
      <patternFill patternType="solid">
        <fgColor theme="8" tint="0.79998168889431442"/>
        <bgColor indexed="64"/>
      </patternFill>
    </fill>
    <fill>
      <patternFill patternType="solid">
        <fgColor theme="0"/>
        <bgColor indexed="64"/>
      </patternFill>
    </fill>
  </fills>
  <borders count="26">
    <border>
      <left/>
      <right/>
      <top/>
      <bottom/>
      <diagonal/>
    </border>
    <border>
      <left/>
      <right/>
      <top style="medium">
        <color theme="0" tint="-0.249977111117893"/>
      </top>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medium">
        <color rgb="FFBFBFBF"/>
      </right>
      <top style="medium">
        <color theme="0" tint="-0.249977111117893"/>
      </top>
      <bottom/>
      <diagonal/>
    </border>
    <border>
      <left/>
      <right style="medium">
        <color rgb="FFBFBFBF"/>
      </right>
      <top/>
      <bottom/>
      <diagonal/>
    </border>
    <border>
      <left style="medium">
        <color rgb="FFBFBFBF"/>
      </left>
      <right style="medium">
        <color rgb="FFBFBFBF"/>
      </right>
      <top/>
      <bottom/>
      <diagonal/>
    </border>
    <border>
      <left style="medium">
        <color theme="0" tint="-0.249977111117893"/>
      </left>
      <right style="medium">
        <color theme="0" tint="-0.249977111117893"/>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medium">
        <color theme="0" tint="-0.249977111117893"/>
      </left>
      <right style="medium">
        <color theme="0" tint="-0.249977111117893"/>
      </right>
      <top style="medium">
        <color theme="0" tint="-0.249977111117893"/>
      </top>
      <bottom/>
      <diagonal/>
    </border>
    <border>
      <left/>
      <right/>
      <top/>
      <bottom style="medium">
        <color rgb="FFBFBFBF"/>
      </bottom>
      <diagonal/>
    </border>
    <border>
      <left style="medium">
        <color rgb="FFBFBFBF"/>
      </left>
      <right/>
      <top style="medium">
        <color theme="0" tint="-0.249977111117893"/>
      </top>
      <bottom/>
      <diagonal/>
    </border>
    <border>
      <left style="medium">
        <color rgb="FFBFBFBF"/>
      </left>
      <right/>
      <top/>
      <bottom/>
      <diagonal/>
    </border>
    <border>
      <left/>
      <right style="medium">
        <color rgb="FFBFBFBF"/>
      </right>
      <top/>
      <bottom style="medium">
        <color theme="0" tint="-0.249977111117893"/>
      </bottom>
      <diagonal/>
    </border>
    <border>
      <left style="medium">
        <color rgb="FFBFBFBF"/>
      </left>
      <right/>
      <top/>
      <bottom style="medium">
        <color theme="0" tint="-0.249977111117893"/>
      </bottom>
      <diagonal/>
    </border>
    <border>
      <left style="medium">
        <color rgb="FFBFBFBF"/>
      </left>
      <right style="medium">
        <color theme="0" tint="-0.249977111117893"/>
      </right>
      <top/>
      <bottom/>
      <diagonal/>
    </border>
  </borders>
  <cellStyleXfs count="66">
    <xf numFmtId="0" fontId="0" fillId="0" borderId="0"/>
    <xf numFmtId="164"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8" fillId="0" borderId="0"/>
    <xf numFmtId="0" fontId="19" fillId="0" borderId="13" applyNumberFormat="0" applyFill="0" applyProtection="0">
      <alignment horizontal="center" vertical="center"/>
    </xf>
    <xf numFmtId="3" fontId="20" fillId="0" borderId="14" applyFont="0" applyFill="0" applyAlignment="0" applyProtection="0"/>
    <xf numFmtId="3" fontId="20" fillId="0" borderId="14" applyFont="0" applyFill="0" applyAlignment="0" applyProtection="0"/>
    <xf numFmtId="3" fontId="20" fillId="0" borderId="14" applyFont="0" applyFill="0" applyAlignment="0" applyProtection="0"/>
    <xf numFmtId="3" fontId="20" fillId="0" borderId="14" applyFont="0" applyFill="0" applyAlignment="0" applyProtection="0"/>
    <xf numFmtId="3" fontId="20" fillId="0" borderId="14" applyFont="0" applyFill="0" applyAlignment="0" applyProtection="0"/>
    <xf numFmtId="3" fontId="20" fillId="0" borderId="14" applyFont="0" applyFill="0" applyAlignment="0" applyProtection="0"/>
    <xf numFmtId="3" fontId="20" fillId="0" borderId="14" applyFont="0" applyFill="0" applyAlignment="0" applyProtection="0"/>
    <xf numFmtId="3" fontId="20" fillId="0" borderId="14" applyFont="0" applyFill="0" applyAlignment="0" applyProtection="0"/>
    <xf numFmtId="3" fontId="19" fillId="0" borderId="13" applyNumberFormat="0" applyFill="0" applyAlignment="0" applyProtection="0"/>
    <xf numFmtId="0" fontId="19" fillId="0" borderId="13" applyNumberFormat="0" applyFill="0" applyAlignment="0" applyProtection="0"/>
    <xf numFmtId="3" fontId="19" fillId="0" borderId="13" applyNumberFormat="0" applyFill="0" applyAlignment="0" applyProtection="0"/>
    <xf numFmtId="0" fontId="19" fillId="0" borderId="13" applyNumberFormat="0" applyFill="0" applyAlignment="0" applyProtection="0"/>
    <xf numFmtId="0" fontId="19" fillId="0" borderId="13" applyNumberFormat="0" applyFill="0" applyAlignment="0" applyProtection="0"/>
    <xf numFmtId="0" fontId="19" fillId="0" borderId="13" applyNumberFormat="0" applyFill="0" applyAlignment="0" applyProtection="0"/>
    <xf numFmtId="0" fontId="19" fillId="0" borderId="13" applyNumberFormat="0" applyFill="0" applyAlignment="0" applyProtection="0"/>
    <xf numFmtId="0" fontId="19" fillId="0" borderId="13" applyNumberFormat="0" applyFill="0" applyAlignment="0" applyProtection="0"/>
    <xf numFmtId="3" fontId="20" fillId="0" borderId="0" applyNumberFormat="0" applyBorder="0" applyAlignment="0" applyProtection="0"/>
    <xf numFmtId="3" fontId="20" fillId="0" borderId="0" applyNumberFormat="0" applyBorder="0" applyAlignment="0" applyProtection="0"/>
    <xf numFmtId="3" fontId="20" fillId="0" borderId="0" applyNumberFormat="0" applyBorder="0" applyAlignment="0" applyProtection="0"/>
    <xf numFmtId="3" fontId="20" fillId="0" borderId="0" applyNumberFormat="0" applyBorder="0" applyAlignment="0" applyProtection="0"/>
    <xf numFmtId="3" fontId="20" fillId="0" borderId="0" applyNumberFormat="0" applyBorder="0" applyAlignment="0" applyProtection="0"/>
    <xf numFmtId="3" fontId="20" fillId="0" borderId="14" applyNumberFormat="0" applyBorder="0" applyAlignment="0" applyProtection="0"/>
    <xf numFmtId="3" fontId="20" fillId="0" borderId="14" applyNumberFormat="0" applyBorder="0" applyAlignment="0" applyProtection="0"/>
    <xf numFmtId="3" fontId="20" fillId="0" borderId="14" applyNumberFormat="0" applyBorder="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lignment horizontal="right" vertical="center"/>
    </xf>
    <xf numFmtId="3" fontId="20" fillId="8" borderId="14">
      <alignment horizontal="center" vertical="center"/>
    </xf>
    <xf numFmtId="0" fontId="20" fillId="8" borderId="14">
      <alignment horizontal="right" vertical="center"/>
    </xf>
    <xf numFmtId="0" fontId="19" fillId="0" borderId="15">
      <alignment horizontal="left" vertical="center"/>
    </xf>
    <xf numFmtId="0" fontId="19" fillId="0" borderId="16">
      <alignment horizontal="center" vertical="center"/>
    </xf>
    <xf numFmtId="0" fontId="21" fillId="0" borderId="17">
      <alignment horizontal="center" vertical="center"/>
    </xf>
    <xf numFmtId="0" fontId="20" fillId="9" borderId="14"/>
    <xf numFmtId="3" fontId="22" fillId="0" borderId="14"/>
    <xf numFmtId="3" fontId="23" fillId="0" borderId="14"/>
    <xf numFmtId="0" fontId="19" fillId="0" borderId="16">
      <alignment horizontal="left" vertical="top"/>
    </xf>
    <xf numFmtId="0" fontId="24" fillId="0" borderId="14"/>
    <xf numFmtId="0" fontId="19" fillId="0" borderId="16">
      <alignment horizontal="left" vertical="center"/>
    </xf>
    <xf numFmtId="0" fontId="20" fillId="8" borderId="18"/>
    <xf numFmtId="3" fontId="20" fillId="0" borderId="14">
      <alignment horizontal="right" vertical="center"/>
    </xf>
    <xf numFmtId="0" fontId="19" fillId="0" borderId="16">
      <alignment horizontal="right" vertical="center"/>
    </xf>
    <xf numFmtId="0" fontId="20" fillId="0" borderId="17">
      <alignment horizontal="center" vertical="center"/>
    </xf>
    <xf numFmtId="3" fontId="20" fillId="0" borderId="14"/>
    <xf numFmtId="3" fontId="20" fillId="0" borderId="14"/>
    <xf numFmtId="0" fontId="20" fillId="0" borderId="17">
      <alignment horizontal="center" vertical="center" wrapText="1"/>
    </xf>
    <xf numFmtId="0" fontId="25" fillId="0" borderId="17">
      <alignment horizontal="left" vertical="center" indent="1"/>
    </xf>
    <xf numFmtId="0" fontId="26" fillId="0" borderId="14"/>
    <xf numFmtId="0" fontId="19" fillId="0" borderId="15">
      <alignment horizontal="left" vertical="center"/>
    </xf>
    <xf numFmtId="3" fontId="20" fillId="0" borderId="14">
      <alignment horizontal="center" vertical="center"/>
    </xf>
    <xf numFmtId="0" fontId="19" fillId="0" borderId="16">
      <alignment horizontal="center" vertical="center"/>
    </xf>
    <xf numFmtId="0" fontId="19" fillId="0" borderId="16">
      <alignment horizontal="center" vertical="center"/>
    </xf>
    <xf numFmtId="0" fontId="19" fillId="0" borderId="15">
      <alignment horizontal="left" vertical="center"/>
    </xf>
    <xf numFmtId="0" fontId="19" fillId="0" borderId="15">
      <alignment horizontal="left" vertical="center"/>
    </xf>
    <xf numFmtId="0" fontId="27" fillId="0" borderId="14"/>
    <xf numFmtId="0" fontId="17" fillId="0" borderId="0"/>
    <xf numFmtId="0" fontId="29" fillId="0" borderId="0" applyNumberFormat="0" applyFill="0" applyBorder="0" applyAlignment="0" applyProtection="0"/>
  </cellStyleXfs>
  <cellXfs count="234">
    <xf numFmtId="0" fontId="0" fillId="0" borderId="0" xfId="0"/>
    <xf numFmtId="0" fontId="2" fillId="0" borderId="0" xfId="0" applyFont="1"/>
    <xf numFmtId="0" fontId="2" fillId="0" borderId="0" xfId="0" applyFont="1" applyAlignment="1">
      <alignment horizontal="center"/>
    </xf>
    <xf numFmtId="0" fontId="3" fillId="0" borderId="0" xfId="0" applyFont="1"/>
    <xf numFmtId="0" fontId="4" fillId="2" borderId="2" xfId="0" applyFont="1" applyFill="1" applyBorder="1"/>
    <xf numFmtId="0" fontId="4" fillId="2" borderId="1" xfId="0" applyFont="1" applyFill="1" applyBorder="1"/>
    <xf numFmtId="0" fontId="4" fillId="2" borderId="3" xfId="0" applyFont="1" applyFill="1" applyBorder="1"/>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right"/>
    </xf>
    <xf numFmtId="0" fontId="5" fillId="0" borderId="5" xfId="0" applyFont="1" applyBorder="1" applyAlignment="1">
      <alignment horizontal="right"/>
    </xf>
    <xf numFmtId="3" fontId="6" fillId="2" borderId="0" xfId="0" applyNumberFormat="1" applyFont="1" applyFill="1"/>
    <xf numFmtId="3" fontId="6" fillId="0" borderId="0" xfId="0" applyNumberFormat="1" applyFont="1"/>
    <xf numFmtId="0" fontId="3" fillId="0" borderId="0" xfId="0" applyFont="1" applyAlignment="1">
      <alignment horizontal="left" indent="1"/>
    </xf>
    <xf numFmtId="167" fontId="3" fillId="0" borderId="0" xfId="2" applyNumberFormat="1" applyFont="1" applyFill="1" applyBorder="1" applyAlignment="1">
      <alignment horizontal="right"/>
    </xf>
    <xf numFmtId="166" fontId="5" fillId="0" borderId="0" xfId="1" applyNumberFormat="1" applyFont="1" applyFill="1" applyBorder="1" applyAlignment="1">
      <alignment horizontal="right"/>
    </xf>
    <xf numFmtId="166" fontId="5" fillId="0" borderId="0" xfId="1" applyNumberFormat="1" applyFont="1" applyFill="1" applyBorder="1" applyAlignment="1"/>
    <xf numFmtId="166" fontId="5" fillId="0" borderId="5" xfId="1" applyNumberFormat="1" applyFont="1" applyFill="1" applyBorder="1" applyAlignment="1"/>
    <xf numFmtId="166" fontId="5" fillId="0" borderId="5" xfId="1" applyNumberFormat="1" applyFont="1" applyFill="1" applyBorder="1" applyAlignment="1">
      <alignment horizontal="right"/>
    </xf>
    <xf numFmtId="3" fontId="9" fillId="3" borderId="0" xfId="0" applyNumberFormat="1" applyFont="1" applyFill="1" applyAlignment="1">
      <alignment horizontal="center"/>
    </xf>
    <xf numFmtId="0" fontId="2" fillId="0" borderId="4" xfId="0" applyFont="1" applyBorder="1"/>
    <xf numFmtId="0" fontId="3" fillId="0" borderId="0" xfId="0" applyFont="1" applyAlignment="1">
      <alignment horizontal="center"/>
    </xf>
    <xf numFmtId="0" fontId="3" fillId="0" borderId="5" xfId="0" applyFont="1" applyBorder="1"/>
    <xf numFmtId="0" fontId="10" fillId="0" borderId="0" xfId="0" applyFont="1"/>
    <xf numFmtId="0" fontId="10" fillId="0" borderId="0" xfId="0" quotePrefix="1" applyFont="1" applyAlignment="1">
      <alignment horizontal="right"/>
    </xf>
    <xf numFmtId="0" fontId="10" fillId="0" borderId="0" xfId="0" applyFont="1" applyAlignment="1">
      <alignment horizontal="left"/>
    </xf>
    <xf numFmtId="0" fontId="2" fillId="0" borderId="5" xfId="0" applyFont="1" applyBorder="1"/>
    <xf numFmtId="0" fontId="11" fillId="0" borderId="0" xfId="0" applyFont="1"/>
    <xf numFmtId="0" fontId="4" fillId="2" borderId="1" xfId="0" applyFont="1" applyFill="1" applyBorder="1" applyAlignment="1">
      <alignment horizontal="center"/>
    </xf>
    <xf numFmtId="0" fontId="2" fillId="0" borderId="6" xfId="0" applyFont="1" applyBorder="1"/>
    <xf numFmtId="0" fontId="2" fillId="0" borderId="7" xfId="0" applyFont="1" applyBorder="1"/>
    <xf numFmtId="0" fontId="10" fillId="0" borderId="7" xfId="0" quotePrefix="1" applyFont="1" applyBorder="1" applyAlignment="1">
      <alignment horizontal="right"/>
    </xf>
    <xf numFmtId="0" fontId="2" fillId="0" borderId="8" xfId="0" applyFont="1" applyBorder="1"/>
    <xf numFmtId="10" fontId="2" fillId="0" borderId="0" xfId="0" applyNumberFormat="1" applyFont="1"/>
    <xf numFmtId="3" fontId="6" fillId="0" borderId="0" xfId="0" applyNumberFormat="1" applyFont="1" applyAlignment="1">
      <alignment horizontal="center"/>
    </xf>
    <xf numFmtId="0" fontId="2" fillId="0" borderId="4" xfId="0" applyFont="1" applyBorder="1" applyAlignment="1">
      <alignment horizontal="left" indent="1"/>
    </xf>
    <xf numFmtId="0" fontId="2" fillId="0" borderId="0" xfId="0" applyFont="1" applyAlignment="1">
      <alignment horizontal="left" indent="1"/>
    </xf>
    <xf numFmtId="3" fontId="2" fillId="0" borderId="0" xfId="0" applyNumberFormat="1" applyFont="1"/>
    <xf numFmtId="167" fontId="3" fillId="0" borderId="0" xfId="4" applyNumberFormat="1" applyFont="1" applyFill="1" applyBorder="1" applyAlignment="1">
      <alignment horizontal="right"/>
    </xf>
    <xf numFmtId="0" fontId="2" fillId="0" borderId="4" xfId="5" applyFont="1" applyBorder="1"/>
    <xf numFmtId="0" fontId="2" fillId="0" borderId="0" xfId="5" applyFont="1"/>
    <xf numFmtId="3" fontId="9" fillId="4" borderId="0" xfId="0" applyNumberFormat="1" applyFont="1" applyFill="1" applyAlignment="1">
      <alignment horizontal="center"/>
    </xf>
    <xf numFmtId="9" fontId="6" fillId="5" borderId="0" xfId="2" applyFont="1" applyFill="1" applyBorder="1"/>
    <xf numFmtId="0" fontId="10" fillId="0" borderId="7" xfId="0" applyFont="1" applyBorder="1" applyAlignment="1">
      <alignment horizontal="left"/>
    </xf>
    <xf numFmtId="0" fontId="14" fillId="0" borderId="0" xfId="0" applyFont="1"/>
    <xf numFmtId="167" fontId="3" fillId="0" borderId="0" xfId="2" applyNumberFormat="1" applyFont="1" applyFill="1" applyBorder="1"/>
    <xf numFmtId="0" fontId="10" fillId="0" borderId="0" xfId="0" applyFont="1" applyAlignment="1">
      <alignment horizontal="left" indent="1"/>
    </xf>
    <xf numFmtId="9" fontId="3" fillId="0" borderId="5" xfId="2" applyFont="1" applyFill="1" applyBorder="1"/>
    <xf numFmtId="3" fontId="6" fillId="2" borderId="0" xfId="5" applyNumberFormat="1" applyFont="1" applyFill="1"/>
    <xf numFmtId="3" fontId="9" fillId="3" borderId="0" xfId="5" applyNumberFormat="1" applyFont="1" applyFill="1" applyAlignment="1">
      <alignment horizontal="center"/>
    </xf>
    <xf numFmtId="168" fontId="5" fillId="0" borderId="0" xfId="1" applyNumberFormat="1" applyFont="1" applyFill="1" applyBorder="1" applyAlignment="1"/>
    <xf numFmtId="166" fontId="2" fillId="0" borderId="0" xfId="0" applyNumberFormat="1" applyFont="1"/>
    <xf numFmtId="9" fontId="2" fillId="0" borderId="0" xfId="2" applyFont="1"/>
    <xf numFmtId="0" fontId="5" fillId="0" borderId="11" xfId="0" applyFont="1" applyBorder="1" applyAlignment="1">
      <alignment horizontal="right"/>
    </xf>
    <xf numFmtId="165" fontId="5" fillId="0" borderId="11" xfId="0" applyNumberFormat="1" applyFont="1" applyBorder="1"/>
    <xf numFmtId="167" fontId="3" fillId="0" borderId="11" xfId="2" applyNumberFormat="1" applyFont="1" applyFill="1" applyBorder="1"/>
    <xf numFmtId="0" fontId="4" fillId="6" borderId="0" xfId="0" applyFont="1" applyFill="1"/>
    <xf numFmtId="0" fontId="4" fillId="6" borderId="5" xfId="0" applyFont="1" applyFill="1" applyBorder="1"/>
    <xf numFmtId="3" fontId="6" fillId="6" borderId="0" xfId="0" applyNumberFormat="1" applyFont="1" applyFill="1"/>
    <xf numFmtId="3" fontId="6" fillId="6" borderId="5" xfId="0" applyNumberFormat="1" applyFont="1" applyFill="1" applyBorder="1"/>
    <xf numFmtId="0" fontId="5" fillId="0" borderId="5" xfId="0" applyFont="1" applyBorder="1" applyAlignment="1">
      <alignment horizontal="left"/>
    </xf>
    <xf numFmtId="0" fontId="15" fillId="0" borderId="5" xfId="0" applyFont="1" applyBorder="1" applyAlignment="1">
      <alignment horizontal="left" indent="1"/>
    </xf>
    <xf numFmtId="166" fontId="5" fillId="0" borderId="7" xfId="1" applyNumberFormat="1" applyFont="1" applyFill="1" applyBorder="1" applyAlignment="1">
      <alignment horizontal="right"/>
    </xf>
    <xf numFmtId="166" fontId="5" fillId="0" borderId="8" xfId="1" applyNumberFormat="1" applyFont="1" applyFill="1" applyBorder="1" applyAlignment="1">
      <alignment horizontal="right"/>
    </xf>
    <xf numFmtId="166" fontId="14" fillId="0" borderId="0" xfId="0" applyNumberFormat="1" applyFont="1"/>
    <xf numFmtId="0" fontId="4" fillId="2" borderId="0" xfId="0" applyFont="1" applyFill="1" applyAlignment="1">
      <alignment horizontal="left" indent="2"/>
    </xf>
    <xf numFmtId="0" fontId="5" fillId="0" borderId="0" xfId="0" applyFont="1" applyAlignment="1">
      <alignment horizontal="left" indent="2"/>
    </xf>
    <xf numFmtId="0" fontId="3" fillId="0" borderId="0" xfId="0" applyFont="1" applyAlignment="1">
      <alignment horizontal="left" indent="3"/>
    </xf>
    <xf numFmtId="0" fontId="4" fillId="7" borderId="0" xfId="0" applyFont="1" applyFill="1"/>
    <xf numFmtId="3" fontId="6" fillId="7" borderId="0" xfId="0" applyNumberFormat="1" applyFont="1" applyFill="1"/>
    <xf numFmtId="3" fontId="6" fillId="7" borderId="5" xfId="0" applyNumberFormat="1" applyFont="1" applyFill="1" applyBorder="1"/>
    <xf numFmtId="0" fontId="4" fillId="2" borderId="0" xfId="5" applyFont="1" applyFill="1" applyAlignment="1">
      <alignment horizontal="left" indent="2"/>
    </xf>
    <xf numFmtId="0" fontId="5" fillId="0" borderId="0" xfId="5" applyFont="1" applyAlignment="1">
      <alignment horizontal="left" indent="2"/>
    </xf>
    <xf numFmtId="0" fontId="5" fillId="0" borderId="9" xfId="0" applyFont="1" applyBorder="1" applyAlignment="1">
      <alignment horizontal="center"/>
    </xf>
    <xf numFmtId="0" fontId="5" fillId="0" borderId="10" xfId="0" applyFont="1" applyBorder="1" applyAlignment="1">
      <alignment horizontal="right"/>
    </xf>
    <xf numFmtId="0" fontId="5" fillId="0" borderId="10" xfId="0" applyFont="1" applyBorder="1" applyAlignment="1">
      <alignment horizontal="center"/>
    </xf>
    <xf numFmtId="166" fontId="3" fillId="0" borderId="0" xfId="0" applyNumberFormat="1" applyFont="1"/>
    <xf numFmtId="0" fontId="4" fillId="7" borderId="5" xfId="0" applyFont="1" applyFill="1" applyBorder="1"/>
    <xf numFmtId="0" fontId="13" fillId="0" borderId="0" xfId="0" applyFont="1"/>
    <xf numFmtId="0" fontId="28" fillId="0" borderId="4" xfId="0" applyFont="1" applyBorder="1"/>
    <xf numFmtId="0" fontId="28" fillId="0" borderId="0" xfId="0" applyFont="1"/>
    <xf numFmtId="0" fontId="16" fillId="0" borderId="7" xfId="0" quotePrefix="1" applyFont="1" applyBorder="1" applyAlignment="1">
      <alignment horizontal="right"/>
    </xf>
    <xf numFmtId="0" fontId="3" fillId="0" borderId="5" xfId="0" applyFont="1" applyBorder="1" applyAlignment="1">
      <alignment horizontal="left"/>
    </xf>
    <xf numFmtId="166" fontId="3" fillId="0" borderId="0" xfId="1" applyNumberFormat="1" applyFont="1" applyFill="1" applyBorder="1" applyAlignment="1"/>
    <xf numFmtId="166" fontId="3" fillId="0" borderId="0" xfId="2" applyNumberFormat="1" applyFont="1" applyFill="1" applyBorder="1"/>
    <xf numFmtId="166" fontId="3" fillId="0" borderId="5" xfId="2" applyNumberFormat="1" applyFont="1" applyFill="1" applyBorder="1"/>
    <xf numFmtId="166" fontId="3" fillId="0" borderId="0" xfId="1" applyNumberFormat="1" applyFont="1" applyFill="1" applyBorder="1" applyAlignment="1">
      <alignment horizontal="right"/>
    </xf>
    <xf numFmtId="9" fontId="5" fillId="0" borderId="5" xfId="2" applyFont="1" applyFill="1" applyBorder="1" applyAlignment="1"/>
    <xf numFmtId="0" fontId="30" fillId="0" borderId="0" xfId="0" applyFont="1"/>
    <xf numFmtId="166" fontId="30" fillId="0" borderId="0" xfId="0" applyNumberFormat="1" applyFont="1"/>
    <xf numFmtId="9" fontId="3" fillId="0" borderId="8" xfId="2" applyFont="1" applyFill="1" applyBorder="1" applyAlignment="1">
      <alignment horizontal="right"/>
    </xf>
    <xf numFmtId="0" fontId="15" fillId="0" borderId="5" xfId="0" applyFont="1" applyBorder="1" applyAlignment="1">
      <alignment horizontal="left"/>
    </xf>
    <xf numFmtId="166" fontId="15" fillId="0" borderId="7" xfId="1" applyNumberFormat="1" applyFont="1" applyFill="1" applyBorder="1" applyAlignment="1">
      <alignment horizontal="right"/>
    </xf>
    <xf numFmtId="0" fontId="15" fillId="0" borderId="0" xfId="0" applyFont="1" applyAlignment="1">
      <alignment horizontal="left" indent="1"/>
    </xf>
    <xf numFmtId="166" fontId="5" fillId="0" borderId="7" xfId="1" applyNumberFormat="1" applyFont="1" applyFill="1" applyBorder="1" applyAlignment="1"/>
    <xf numFmtId="9" fontId="5" fillId="0" borderId="8" xfId="2" applyFont="1" applyFill="1" applyBorder="1" applyAlignment="1"/>
    <xf numFmtId="9" fontId="3" fillId="0" borderId="8" xfId="2" applyFont="1" applyFill="1" applyBorder="1" applyAlignment="1"/>
    <xf numFmtId="9" fontId="3" fillId="0" borderId="3" xfId="2" applyFont="1" applyFill="1" applyBorder="1" applyAlignment="1"/>
    <xf numFmtId="0" fontId="4" fillId="0" borderId="0" xfId="0" applyFont="1"/>
    <xf numFmtId="0" fontId="4" fillId="0" borderId="5" xfId="0" applyFont="1" applyBorder="1"/>
    <xf numFmtId="0" fontId="31" fillId="0" borderId="5" xfId="0" applyFont="1" applyBorder="1" applyAlignment="1">
      <alignment horizontal="left" indent="1"/>
    </xf>
    <xf numFmtId="166" fontId="5" fillId="0" borderId="6" xfId="2" applyNumberFormat="1" applyFont="1" applyFill="1" applyBorder="1"/>
    <xf numFmtId="0" fontId="34" fillId="0" borderId="0" xfId="0" applyFont="1"/>
    <xf numFmtId="0" fontId="35" fillId="0" borderId="0" xfId="0" applyFont="1"/>
    <xf numFmtId="0" fontId="35" fillId="0" borderId="0" xfId="0" applyFont="1" applyAlignment="1">
      <alignment horizontal="left"/>
    </xf>
    <xf numFmtId="0" fontId="35" fillId="0" borderId="0" xfId="0" applyFont="1" applyAlignment="1">
      <alignment horizontal="left" indent="1"/>
    </xf>
    <xf numFmtId="0" fontId="35" fillId="0" borderId="0" xfId="5" applyFont="1"/>
    <xf numFmtId="0" fontId="35" fillId="0" borderId="0" xfId="5" applyFont="1" applyAlignment="1">
      <alignment horizontal="left"/>
    </xf>
    <xf numFmtId="0" fontId="35" fillId="0" borderId="0" xfId="0" applyFont="1" applyAlignment="1" applyProtection="1">
      <alignment horizontal="left"/>
      <protection locked="0"/>
    </xf>
    <xf numFmtId="0" fontId="35" fillId="0" borderId="0" xfId="0" applyFont="1" applyAlignment="1">
      <alignment horizontal="center"/>
    </xf>
    <xf numFmtId="0" fontId="34" fillId="0" borderId="5" xfId="0" applyFont="1" applyBorder="1"/>
    <xf numFmtId="0" fontId="3" fillId="0" borderId="0" xfId="0" applyFont="1" applyAlignment="1">
      <alignment horizontal="right"/>
    </xf>
    <xf numFmtId="166" fontId="2" fillId="0" borderId="0" xfId="0" applyNumberFormat="1" applyFont="1" applyAlignment="1">
      <alignment horizontal="right"/>
    </xf>
    <xf numFmtId="3" fontId="32" fillId="0" borderId="5" xfId="0" applyNumberFormat="1" applyFont="1" applyBorder="1"/>
    <xf numFmtId="166" fontId="3" fillId="0" borderId="5" xfId="1" applyNumberFormat="1" applyFont="1" applyFill="1" applyBorder="1" applyAlignment="1"/>
    <xf numFmtId="0" fontId="2" fillId="0" borderId="0" xfId="0" applyFont="1" applyAlignment="1">
      <alignment horizontal="right"/>
    </xf>
    <xf numFmtId="166" fontId="3" fillId="0" borderId="0" xfId="0" applyNumberFormat="1" applyFont="1" applyAlignment="1">
      <alignment horizontal="right"/>
    </xf>
    <xf numFmtId="171" fontId="14" fillId="0" borderId="0" xfId="0" applyNumberFormat="1" applyFont="1"/>
    <xf numFmtId="166" fontId="3" fillId="0" borderId="7" xfId="1" applyNumberFormat="1" applyFont="1" applyFill="1" applyBorder="1" applyAlignment="1"/>
    <xf numFmtId="166" fontId="3" fillId="0" borderId="1" xfId="1" applyNumberFormat="1" applyFont="1" applyFill="1" applyBorder="1" applyAlignment="1"/>
    <xf numFmtId="166" fontId="3" fillId="0" borderId="7" xfId="1" applyNumberFormat="1" applyFont="1" applyFill="1" applyBorder="1" applyAlignment="1">
      <alignment horizontal="right"/>
    </xf>
    <xf numFmtId="0" fontId="5" fillId="0" borderId="0" xfId="0" applyFont="1"/>
    <xf numFmtId="0" fontId="29" fillId="0" borderId="0" xfId="65" applyFill="1"/>
    <xf numFmtId="0" fontId="34" fillId="0" borderId="0" xfId="0" applyFont="1" applyAlignment="1">
      <alignment horizontal="center"/>
    </xf>
    <xf numFmtId="0" fontId="16" fillId="0" borderId="7" xfId="0" applyFont="1" applyBorder="1" applyAlignment="1">
      <alignment horizontal="left"/>
    </xf>
    <xf numFmtId="0" fontId="36" fillId="0" borderId="7" xfId="0" applyFont="1" applyBorder="1"/>
    <xf numFmtId="0" fontId="36" fillId="0" borderId="8" xfId="0" applyFont="1" applyBorder="1"/>
    <xf numFmtId="0" fontId="5" fillId="0" borderId="22" xfId="0" applyFont="1" applyBorder="1" applyAlignment="1">
      <alignment horizontal="center"/>
    </xf>
    <xf numFmtId="3" fontId="6" fillId="0" borderId="5" xfId="0" applyNumberFormat="1" applyFont="1" applyBorder="1"/>
    <xf numFmtId="170" fontId="3" fillId="0" borderId="0" xfId="2" applyNumberFormat="1" applyFont="1" applyFill="1" applyBorder="1" applyAlignment="1">
      <alignment horizontal="right"/>
    </xf>
    <xf numFmtId="9" fontId="3" fillId="0" borderId="0" xfId="2" applyFont="1" applyFill="1" applyBorder="1" applyAlignment="1"/>
    <xf numFmtId="167" fontId="3" fillId="0" borderId="7" xfId="2" applyNumberFormat="1" applyFont="1" applyFill="1" applyBorder="1" applyAlignment="1">
      <alignment horizontal="right"/>
    </xf>
    <xf numFmtId="167" fontId="3" fillId="0" borderId="5" xfId="2" applyNumberFormat="1" applyFont="1" applyFill="1" applyBorder="1" applyAlignment="1">
      <alignment horizontal="right"/>
    </xf>
    <xf numFmtId="3" fontId="6" fillId="2" borderId="5" xfId="0" applyNumberFormat="1" applyFont="1" applyFill="1" applyBorder="1"/>
    <xf numFmtId="0" fontId="10" fillId="0" borderId="5" xfId="0" applyFont="1" applyBorder="1"/>
    <xf numFmtId="165" fontId="5" fillId="0" borderId="10" xfId="0" applyNumberFormat="1" applyFont="1" applyBorder="1"/>
    <xf numFmtId="167" fontId="3" fillId="0" borderId="10" xfId="2" applyNumberFormat="1" applyFont="1" applyFill="1" applyBorder="1"/>
    <xf numFmtId="3" fontId="6" fillId="6" borderId="4" xfId="0" applyNumberFormat="1" applyFont="1" applyFill="1" applyBorder="1"/>
    <xf numFmtId="3" fontId="6" fillId="7" borderId="4" xfId="0" applyNumberFormat="1" applyFont="1" applyFill="1" applyBorder="1"/>
    <xf numFmtId="167" fontId="3" fillId="0" borderId="23" xfId="2" applyNumberFormat="1" applyFont="1" applyFill="1" applyBorder="1" applyAlignment="1">
      <alignment horizontal="right"/>
    </xf>
    <xf numFmtId="167" fontId="3" fillId="0" borderId="24" xfId="2" applyNumberFormat="1" applyFont="1" applyFill="1" applyBorder="1" applyAlignment="1">
      <alignment horizontal="right"/>
    </xf>
    <xf numFmtId="0" fontId="10" fillId="0" borderId="5" xfId="0" applyFont="1" applyBorder="1" applyAlignment="1">
      <alignment horizontal="left" indent="1"/>
    </xf>
    <xf numFmtId="167" fontId="3" fillId="0" borderId="0" xfId="0" applyNumberFormat="1" applyFont="1" applyAlignment="1">
      <alignment horizontal="right"/>
    </xf>
    <xf numFmtId="167" fontId="3" fillId="0" borderId="0" xfId="0" applyNumberFormat="1" applyFont="1"/>
    <xf numFmtId="168" fontId="5" fillId="0" borderId="0" xfId="1" applyNumberFormat="1" applyFont="1" applyFill="1" applyBorder="1" applyAlignment="1">
      <alignment horizontal="right"/>
    </xf>
    <xf numFmtId="173" fontId="5" fillId="0" borderId="0" xfId="1" applyNumberFormat="1" applyFont="1" applyFill="1" applyBorder="1" applyAlignment="1"/>
    <xf numFmtId="172" fontId="5" fillId="0" borderId="0" xfId="1" applyNumberFormat="1" applyFont="1" applyFill="1" applyBorder="1" applyAlignment="1">
      <alignment horizontal="right"/>
    </xf>
    <xf numFmtId="170" fontId="37" fillId="0" borderId="0" xfId="2" applyNumberFormat="1" applyFont="1" applyFill="1" applyBorder="1" applyAlignment="1">
      <alignment horizontal="right"/>
    </xf>
    <xf numFmtId="165" fontId="37" fillId="0" borderId="11" xfId="0" applyNumberFormat="1" applyFont="1" applyBorder="1"/>
    <xf numFmtId="167" fontId="3" fillId="0" borderId="7" xfId="2" applyNumberFormat="1" applyFont="1" applyFill="1" applyBorder="1"/>
    <xf numFmtId="167" fontId="3" fillId="0" borderId="5" xfId="2" applyNumberFormat="1" applyFont="1" applyFill="1" applyBorder="1"/>
    <xf numFmtId="3" fontId="2" fillId="0" borderId="5" xfId="0" applyNumberFormat="1" applyFont="1" applyBorder="1"/>
    <xf numFmtId="174" fontId="3" fillId="0" borderId="0" xfId="2" applyNumberFormat="1" applyFont="1" applyFill="1" applyAlignment="1">
      <alignment horizontal="right"/>
    </xf>
    <xf numFmtId="174" fontId="3" fillId="0" borderId="20" xfId="2" applyNumberFormat="1" applyFont="1" applyFill="1" applyBorder="1" applyAlignment="1">
      <alignment horizontal="right"/>
    </xf>
    <xf numFmtId="166" fontId="5" fillId="0" borderId="0" xfId="3" applyNumberFormat="1" applyFont="1" applyFill="1" applyBorder="1" applyAlignment="1">
      <alignment horizontal="right"/>
    </xf>
    <xf numFmtId="167" fontId="5" fillId="0" borderId="0" xfId="4" applyNumberFormat="1" applyFont="1" applyFill="1" applyBorder="1" applyAlignment="1">
      <alignment horizontal="right"/>
    </xf>
    <xf numFmtId="9" fontId="5" fillId="0" borderId="0" xfId="2" applyFont="1" applyFill="1" applyBorder="1" applyAlignment="1"/>
    <xf numFmtId="166" fontId="5" fillId="0" borderId="0" xfId="3" applyNumberFormat="1" applyFont="1" applyFill="1" applyBorder="1" applyAlignment="1">
      <alignment horizontal="right" vertical="center"/>
    </xf>
    <xf numFmtId="9" fontId="3" fillId="0" borderId="0" xfId="2" applyFont="1" applyFill="1" applyBorder="1" applyAlignment="1">
      <alignment horizontal="right"/>
    </xf>
    <xf numFmtId="9" fontId="5" fillId="0" borderId="0" xfId="3" applyNumberFormat="1" applyFont="1" applyFill="1" applyBorder="1" applyAlignment="1">
      <alignment horizontal="right"/>
    </xf>
    <xf numFmtId="166" fontId="5" fillId="0" borderId="8" xfId="2" applyNumberFormat="1" applyFont="1" applyFill="1" applyBorder="1"/>
    <xf numFmtId="166" fontId="5" fillId="0" borderId="11" xfId="0" applyNumberFormat="1" applyFont="1" applyBorder="1"/>
    <xf numFmtId="166" fontId="5" fillId="0" borderId="10" xfId="0" applyNumberFormat="1" applyFont="1" applyBorder="1"/>
    <xf numFmtId="9" fontId="15" fillId="0" borderId="8" xfId="2" applyFont="1" applyFill="1" applyBorder="1" applyAlignment="1">
      <alignment horizontal="right"/>
    </xf>
    <xf numFmtId="0" fontId="5" fillId="0" borderId="22" xfId="0" applyFont="1" applyBorder="1" applyAlignment="1">
      <alignment horizontal="right"/>
    </xf>
    <xf numFmtId="165" fontId="5" fillId="0" borderId="22" xfId="0" applyNumberFormat="1" applyFont="1" applyBorder="1"/>
    <xf numFmtId="167" fontId="3" fillId="0" borderId="22" xfId="2" applyNumberFormat="1" applyFont="1" applyFill="1" applyBorder="1"/>
    <xf numFmtId="165" fontId="5" fillId="0" borderId="0" xfId="0" applyNumberFormat="1" applyFont="1"/>
    <xf numFmtId="166" fontId="5" fillId="0" borderId="0" xfId="0" applyNumberFormat="1" applyFont="1"/>
    <xf numFmtId="165" fontId="37" fillId="0" borderId="22" xfId="0" applyNumberFormat="1" applyFont="1" applyBorder="1"/>
    <xf numFmtId="165" fontId="3" fillId="0" borderId="22" xfId="0" applyNumberFormat="1" applyFont="1" applyBorder="1"/>
    <xf numFmtId="9" fontId="5" fillId="0" borderId="22" xfId="2" applyFont="1" applyBorder="1"/>
    <xf numFmtId="166" fontId="10" fillId="0" borderId="0" xfId="0" quotePrefix="1" applyNumberFormat="1" applyFont="1"/>
    <xf numFmtId="175" fontId="3" fillId="0" borderId="0" xfId="2" applyNumberFormat="1" applyFont="1" applyFill="1" applyBorder="1" applyAlignment="1">
      <alignment horizontal="left" indent="3"/>
    </xf>
    <xf numFmtId="0" fontId="4" fillId="2" borderId="0" xfId="0" applyFont="1" applyFill="1"/>
    <xf numFmtId="167" fontId="3" fillId="0" borderId="22" xfId="2" applyNumberFormat="1" applyFont="1" applyFill="1" applyBorder="1" applyAlignment="1">
      <alignment horizontal="right"/>
    </xf>
    <xf numFmtId="167" fontId="3" fillId="0" borderId="10" xfId="2" applyNumberFormat="1" applyFont="1" applyFill="1" applyBorder="1" applyAlignment="1">
      <alignment horizontal="right"/>
    </xf>
    <xf numFmtId="0" fontId="29" fillId="0" borderId="0" xfId="65" applyFill="1" applyAlignment="1">
      <alignment horizontal="left"/>
    </xf>
    <xf numFmtId="167" fontId="3" fillId="0" borderId="0" xfId="2" applyNumberFormat="1" applyFont="1" applyFill="1" applyBorder="1" applyAlignment="1">
      <alignment horizontal="left" indent="3"/>
    </xf>
    <xf numFmtId="0" fontId="29" fillId="0" borderId="0" xfId="65" applyAlignment="1">
      <alignment horizontal="left"/>
    </xf>
    <xf numFmtId="167" fontId="3" fillId="0" borderId="0" xfId="2" applyNumberFormat="1" applyFont="1" applyFill="1" applyBorder="1" applyAlignment="1">
      <alignment horizontal="left"/>
    </xf>
    <xf numFmtId="0" fontId="5" fillId="0" borderId="5" xfId="0" applyFont="1" applyBorder="1" applyAlignment="1">
      <alignment horizontal="center"/>
    </xf>
    <xf numFmtId="165" fontId="37" fillId="0" borderId="10" xfId="0" applyNumberFormat="1" applyFont="1" applyBorder="1"/>
    <xf numFmtId="0" fontId="4" fillId="5" borderId="0" xfId="0" applyFont="1" applyFill="1"/>
    <xf numFmtId="174" fontId="3" fillId="0" borderId="0" xfId="2" applyNumberFormat="1" applyFont="1" applyFill="1" applyBorder="1" applyAlignment="1">
      <alignment horizontal="right"/>
    </xf>
    <xf numFmtId="0" fontId="4" fillId="2" borderId="0" xfId="5" applyFont="1" applyFill="1"/>
    <xf numFmtId="0" fontId="5" fillId="0" borderId="0" xfId="5" applyFont="1" applyAlignment="1">
      <alignment horizontal="left"/>
    </xf>
    <xf numFmtId="0" fontId="5" fillId="0" borderId="0" xfId="5" applyFont="1" applyAlignment="1">
      <alignment horizontal="left" vertical="center"/>
    </xf>
    <xf numFmtId="0" fontId="10" fillId="0" borderId="0" xfId="0" quotePrefix="1" applyFont="1" applyAlignment="1">
      <alignment horizontal="left"/>
    </xf>
    <xf numFmtId="167" fontId="3" fillId="0" borderId="25" xfId="2" applyNumberFormat="1" applyFont="1" applyFill="1" applyBorder="1"/>
    <xf numFmtId="166" fontId="34" fillId="0" borderId="0" xfId="0" applyNumberFormat="1" applyFont="1"/>
    <xf numFmtId="41" fontId="14" fillId="0" borderId="0" xfId="1" applyNumberFormat="1" applyFont="1"/>
    <xf numFmtId="166" fontId="5" fillId="10" borderId="0" xfId="1" applyNumberFormat="1" applyFont="1" applyFill="1" applyBorder="1" applyAlignment="1">
      <alignment horizontal="right"/>
    </xf>
    <xf numFmtId="166" fontId="5" fillId="10" borderId="7" xfId="1" applyNumberFormat="1" applyFont="1" applyFill="1" applyBorder="1" applyAlignment="1">
      <alignment horizontal="right"/>
    </xf>
    <xf numFmtId="176" fontId="34" fillId="0" borderId="0" xfId="0" applyNumberFormat="1" applyFont="1"/>
    <xf numFmtId="176" fontId="14" fillId="0" borderId="0" xfId="1" applyNumberFormat="1" applyFont="1"/>
    <xf numFmtId="0" fontId="41" fillId="0" borderId="0" xfId="0" applyFont="1"/>
    <xf numFmtId="166" fontId="5" fillId="0" borderId="6" xfId="1" applyNumberFormat="1" applyFont="1" applyFill="1" applyBorder="1" applyAlignment="1"/>
    <xf numFmtId="166" fontId="3" fillId="0" borderId="6" xfId="1" applyNumberFormat="1" applyFont="1" applyFill="1" applyBorder="1" applyAlignment="1"/>
    <xf numFmtId="166" fontId="3" fillId="0" borderId="2" xfId="1" applyNumberFormat="1" applyFont="1" applyFill="1" applyBorder="1" applyAlignment="1"/>
    <xf numFmtId="166" fontId="3" fillId="0" borderId="4" xfId="2" applyNumberFormat="1" applyFont="1" applyFill="1" applyBorder="1"/>
    <xf numFmtId="166" fontId="3" fillId="0" borderId="6" xfId="1" applyNumberFormat="1" applyFont="1" applyFill="1" applyBorder="1" applyAlignment="1">
      <alignment horizontal="right"/>
    </xf>
    <xf numFmtId="9" fontId="2" fillId="0" borderId="5" xfId="2" applyFont="1" applyBorder="1"/>
    <xf numFmtId="0" fontId="42" fillId="0" borderId="0" xfId="0" applyFont="1"/>
    <xf numFmtId="166" fontId="40" fillId="0" borderId="0" xfId="1" applyNumberFormat="1" applyFont="1" applyFill="1"/>
    <xf numFmtId="167" fontId="39" fillId="0" borderId="11" xfId="2" applyNumberFormat="1" applyFont="1" applyFill="1" applyBorder="1"/>
    <xf numFmtId="166" fontId="40" fillId="0" borderId="0" xfId="1" applyNumberFormat="1" applyFont="1" applyFill="1" applyAlignment="1">
      <alignment horizontal="right"/>
    </xf>
    <xf numFmtId="0" fontId="3" fillId="0" borderId="0" xfId="0" applyFont="1" applyAlignment="1">
      <alignment horizontal="left" indent="2"/>
    </xf>
    <xf numFmtId="166" fontId="3" fillId="0" borderId="5" xfId="1" applyNumberFormat="1" applyFont="1" applyFill="1" applyBorder="1" applyAlignment="1">
      <alignment horizontal="right"/>
    </xf>
    <xf numFmtId="0" fontId="43" fillId="0" borderId="0" xfId="0" applyFont="1"/>
    <xf numFmtId="174" fontId="5" fillId="0" borderId="0" xfId="2" applyNumberFormat="1" applyFont="1" applyFill="1" applyBorder="1" applyAlignment="1">
      <alignment horizontal="left"/>
    </xf>
    <xf numFmtId="0" fontId="10" fillId="0" borderId="7" xfId="0" applyFont="1" applyBorder="1"/>
    <xf numFmtId="0" fontId="10" fillId="0" borderId="8" xfId="0" applyFont="1" applyBorder="1"/>
    <xf numFmtId="0" fontId="4" fillId="2" borderId="21" xfId="0" applyFont="1" applyFill="1" applyBorder="1" applyAlignment="1">
      <alignment horizontal="center"/>
    </xf>
    <xf numFmtId="0" fontId="4" fillId="2" borderId="1" xfId="0" applyFont="1" applyFill="1" applyBorder="1" applyAlignment="1">
      <alignment horizontal="center"/>
    </xf>
    <xf numFmtId="0" fontId="4" fillId="2" borderId="3" xfId="0" applyFont="1" applyFill="1" applyBorder="1" applyAlignment="1">
      <alignment horizontal="center"/>
    </xf>
    <xf numFmtId="0" fontId="10" fillId="0" borderId="0" xfId="0" applyFont="1" applyAlignment="1">
      <alignment horizontal="left" wrapText="1"/>
    </xf>
    <xf numFmtId="0" fontId="5" fillId="0" borderId="4" xfId="0" applyFont="1" applyBorder="1" applyAlignment="1">
      <alignment horizontal="center" wrapText="1"/>
    </xf>
    <xf numFmtId="0" fontId="5" fillId="0" borderId="0" xfId="0" applyFont="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right" vertical="center" wrapText="1"/>
    </xf>
    <xf numFmtId="0" fontId="5" fillId="0" borderId="19" xfId="0" applyFont="1" applyBorder="1" applyAlignment="1">
      <alignment horizontal="right" vertical="center" wrapText="1"/>
    </xf>
    <xf numFmtId="0" fontId="5" fillId="0" borderId="12" xfId="0" applyFont="1" applyBorder="1" applyAlignment="1">
      <alignment horizontal="righ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3" fillId="0" borderId="0" xfId="0" applyFont="1" applyAlignment="1">
      <alignment horizontal="left" wrapText="1" indent="1"/>
    </xf>
    <xf numFmtId="0" fontId="3" fillId="0" borderId="5" xfId="0" applyFont="1" applyBorder="1" applyAlignment="1">
      <alignment horizontal="left" wrapText="1" indent="1"/>
    </xf>
    <xf numFmtId="166" fontId="3" fillId="0" borderId="5" xfId="1" applyNumberFormat="1" applyFont="1" applyFill="1" applyBorder="1" applyAlignment="1">
      <alignment vertical="center"/>
    </xf>
    <xf numFmtId="166" fontId="3" fillId="0" borderId="0" xfId="1" applyNumberFormat="1" applyFont="1" applyFill="1" applyBorder="1" applyAlignment="1">
      <alignment vertical="center"/>
    </xf>
    <xf numFmtId="3" fontId="33" fillId="0" borderId="4" xfId="0" applyNumberFormat="1" applyFont="1" applyBorder="1" applyAlignment="1">
      <alignment horizontal="right" wrapText="1"/>
    </xf>
    <xf numFmtId="167" fontId="39" fillId="0" borderId="0" xfId="2" applyNumberFormat="1" applyFont="1" applyFill="1"/>
    <xf numFmtId="0" fontId="16" fillId="0" borderId="7" xfId="0" quotePrefix="1" applyFont="1" applyFill="1" applyBorder="1" applyAlignment="1">
      <alignment horizontal="right"/>
    </xf>
  </cellXfs>
  <cellStyles count="66">
    <cellStyle name="AF Column - IBM Cognos" xfId="9" xr:uid="{39569B45-D75F-44FC-8749-C21BA027BBC6}"/>
    <cellStyle name="AF Data - IBM Cognos" xfId="10" xr:uid="{1C70F551-9EA1-4EFA-8A8A-04EBFF31ED0F}"/>
    <cellStyle name="AF Data 0 - IBM Cognos" xfId="11" xr:uid="{50506DC2-A585-4256-8D4A-CC0FBA5B38D0}"/>
    <cellStyle name="AF Data 1 - IBM Cognos" xfId="12" xr:uid="{AFD9068C-6FBF-4D7A-A42B-CFAF266D03C2}"/>
    <cellStyle name="AF Data 2 - IBM Cognos" xfId="13" xr:uid="{D1E5FA96-E3E5-4270-AB49-21CB8AF3B9D0}"/>
    <cellStyle name="AF Data 3 - IBM Cognos" xfId="14" xr:uid="{7D038D97-E525-4C6D-9DF6-21E7EC7DA4CF}"/>
    <cellStyle name="AF Data 4 - IBM Cognos" xfId="15" xr:uid="{7FCBD5FE-90AC-4856-8A95-FE32D13F412F}"/>
    <cellStyle name="AF Data 5 - IBM Cognos" xfId="16" xr:uid="{9763F161-B8F6-4081-9787-51ABEA5938B5}"/>
    <cellStyle name="AF Data Leaf - IBM Cognos" xfId="17" xr:uid="{71796E56-C4EB-459E-9227-C7F00AAA0CEA}"/>
    <cellStyle name="AF Header - IBM Cognos" xfId="18" xr:uid="{42E43FD0-8C63-4F80-B573-06A17B163FAB}"/>
    <cellStyle name="AF Header 0 - IBM Cognos" xfId="19" xr:uid="{27D9D524-AF0F-4D14-8891-19D1C8A09E98}"/>
    <cellStyle name="AF Header 1 - IBM Cognos" xfId="20" xr:uid="{700434D7-B1AD-4B18-884B-65AF78204F0D}"/>
    <cellStyle name="AF Header 2 - IBM Cognos" xfId="21" xr:uid="{C8AC85F1-931F-4895-97BB-00FFB94D8B13}"/>
    <cellStyle name="AF Header 3 - IBM Cognos" xfId="22" xr:uid="{F9736E37-36BE-4A50-A1C0-E17CF86F5540}"/>
    <cellStyle name="AF Header 4 - IBM Cognos" xfId="23" xr:uid="{558D5366-FCC3-4C10-9EE2-993393F3675A}"/>
    <cellStyle name="AF Header 5 - IBM Cognos" xfId="24" xr:uid="{77707B71-19D0-4FBF-9955-1420F6E8FE5E}"/>
    <cellStyle name="AF Header Leaf - IBM Cognos" xfId="25" xr:uid="{BF45836B-12E1-438A-9A94-B75E13721304}"/>
    <cellStyle name="AF Row - IBM Cognos" xfId="26" xr:uid="{00E6201B-C6B2-4F92-A0F0-627FE29DAB75}"/>
    <cellStyle name="AF Row 0 - IBM Cognos" xfId="27" xr:uid="{B9D4A410-7176-4104-8D04-D26DDF361761}"/>
    <cellStyle name="AF Row 1 - IBM Cognos" xfId="28" xr:uid="{7B70F7C9-40FA-4552-B828-D84A3C673DB6}"/>
    <cellStyle name="AF Row 2 - IBM Cognos" xfId="29" xr:uid="{DD3DA2F8-35D9-4446-8DE6-B281220B3B7C}"/>
    <cellStyle name="AF Row 3 - IBM Cognos" xfId="30" xr:uid="{067D58A7-56BB-45F3-A4BC-B087A45D4DA7}"/>
    <cellStyle name="AF Row 4 - IBM Cognos" xfId="31" xr:uid="{53EBDFC8-BB49-4CEE-8233-BA8878623E70}"/>
    <cellStyle name="AF Row 5 - IBM Cognos" xfId="32" xr:uid="{3D6D9399-82A8-47F5-951E-B1A0AC6D59D6}"/>
    <cellStyle name="AF Row Leaf - IBM Cognos" xfId="33" xr:uid="{6BB8AC7E-6113-4BFB-BBB8-0FF6972C8964}"/>
    <cellStyle name="AF Subnm - IBM Cognos" xfId="34" xr:uid="{D1864DDD-4B73-4227-97C0-B6EFE230376D}"/>
    <cellStyle name="AF Title - IBM Cognos" xfId="35" xr:uid="{607219C8-A1ED-4139-B12A-342B745AE433}"/>
    <cellStyle name="Calculated Column - IBM Cognos" xfId="36" xr:uid="{2629D636-AE87-4CDF-B32F-3F92CFC04414}"/>
    <cellStyle name="Calculated Column Name - IBM Cognos" xfId="37" xr:uid="{E096BB4B-F254-40A2-8BAA-1BFD312D4645}"/>
    <cellStyle name="Calculated Row - IBM Cognos" xfId="38" xr:uid="{FC6312EF-29DB-4C91-BDC9-657882713968}"/>
    <cellStyle name="Calculated Row Name - IBM Cognos" xfId="39" xr:uid="{DE4E69A5-BBE7-430D-9AC4-F95839C2317F}"/>
    <cellStyle name="Column Name - IBM Cognos" xfId="40" xr:uid="{1FC6E01A-6C94-46D0-B3C8-5E2F22487FC6}"/>
    <cellStyle name="Column Template - IBM Cognos" xfId="41" xr:uid="{E784E6CF-B459-44ED-BDDA-362B9D4D03B2}"/>
    <cellStyle name="Comma" xfId="1" builtinId="3"/>
    <cellStyle name="Comma 2" xfId="6" xr:uid="{1202CA13-7A68-44D7-A59D-779DF15EF6E3}"/>
    <cellStyle name="Comma 2 2" xfId="3" xr:uid="{999E01BF-8819-435B-9CE1-7735859C157F}"/>
    <cellStyle name="Comma 3" xfId="7" xr:uid="{164ECCD9-A244-4E9C-869D-44626B7141CA}"/>
    <cellStyle name="Differs From Base - IBM Cognos" xfId="42" xr:uid="{AF750A17-10C6-420A-94DB-4124B7A12666}"/>
    <cellStyle name="Edit - IBM Cognos" xfId="43" xr:uid="{9F870E48-F4B7-42A2-9991-972899E9E5D2}"/>
    <cellStyle name="Formula - IBM Cognos" xfId="44" xr:uid="{2ED850DF-9A40-48F0-B972-86A1A3B22685}"/>
    <cellStyle name="Group Name - IBM Cognos" xfId="45" xr:uid="{81CA18EF-2FA0-4DC2-8196-5749E705D688}"/>
    <cellStyle name="Hold Values - IBM Cognos" xfId="46" xr:uid="{0869ADD6-7869-4B33-8921-18B2C2A92C6F}"/>
    <cellStyle name="Hyperlink" xfId="65" builtinId="8" customBuiltin="1"/>
    <cellStyle name="List Name - IBM Cognos" xfId="47" xr:uid="{E939E04D-3D93-43FD-A179-6AB3232C9AC3}"/>
    <cellStyle name="Locked - IBM Cognos" xfId="48" xr:uid="{44C93F0F-8894-45E5-96EA-4466239B9A32}"/>
    <cellStyle name="Measure - IBM Cognos" xfId="49" xr:uid="{FD239E0D-3B4B-40E9-A4FE-476449FC162F}"/>
    <cellStyle name="Measure Header - IBM Cognos" xfId="50" xr:uid="{2990B519-62C5-41F7-89F3-0A2BFCF4C0C6}"/>
    <cellStyle name="Measure Name - IBM Cognos" xfId="51" xr:uid="{06B796B8-5621-4A69-80BF-EBDE7D22E5D4}"/>
    <cellStyle name="Measure Summary - IBM Cognos" xfId="52" xr:uid="{F8DE773E-F446-4F00-90FB-3FAD1CB51A91}"/>
    <cellStyle name="Measure Summary TM1 - IBM Cognos" xfId="53" xr:uid="{F97AC3D4-064D-466C-A2B9-FD36A4E549BB}"/>
    <cellStyle name="Measure Template - IBM Cognos" xfId="54" xr:uid="{263281DD-986C-46CE-8B74-F96FC8E846E7}"/>
    <cellStyle name="More - IBM Cognos" xfId="55" xr:uid="{F4C262DC-6528-47B2-9C0F-AB825A9BA087}"/>
    <cellStyle name="Normal" xfId="0" builtinId="0" customBuiltin="1"/>
    <cellStyle name="Normal 2" xfId="5" xr:uid="{0AF6245A-5737-429A-986C-20BBFC92B013}"/>
    <cellStyle name="Normal 2 2" xfId="64" xr:uid="{126E92B7-3F9C-4E60-B99A-4E944BCE42E4}"/>
    <cellStyle name="Normal 2 3" xfId="8" xr:uid="{6C9558B6-A550-4BCB-BB47-223485E10927}"/>
    <cellStyle name="Pending Change - IBM Cognos" xfId="56" xr:uid="{CE24383B-BE66-49B2-9C58-ABA6D6549A8A}"/>
    <cellStyle name="Per cent" xfId="2" builtinId="5"/>
    <cellStyle name="Percent 2" xfId="4" xr:uid="{2DC3F8D3-E08D-4EFA-A18D-13F2A518F153}"/>
    <cellStyle name="Row Name - IBM Cognos" xfId="57" xr:uid="{C9A608C4-C307-431E-9D0A-97CC980507CB}"/>
    <cellStyle name="Row Template - IBM Cognos" xfId="58" xr:uid="{308EFF29-E5C9-4D1E-9F2F-CE66A6BC6B3F}"/>
    <cellStyle name="Summary Column Name - IBM Cognos" xfId="59" xr:uid="{3EA4B07D-4778-4AD5-88DB-654777843B6B}"/>
    <cellStyle name="Summary Column Name TM1 - IBM Cognos" xfId="60" xr:uid="{3DF4795F-00DA-4D36-BFF2-96DFB121B750}"/>
    <cellStyle name="Summary Row Name - IBM Cognos" xfId="61" xr:uid="{670D81A8-EF9B-45D3-B4F3-C260AD520A32}"/>
    <cellStyle name="Summary Row Name TM1 - IBM Cognos" xfId="62" xr:uid="{2A0B9503-B96C-4EDE-842B-90FF97268983}"/>
    <cellStyle name="Unsaved Change - IBM Cognos" xfId="63" xr:uid="{9F2DCAD1-027C-499D-9D98-7EC15748F7A2}"/>
  </cellStyles>
  <dxfs count="0"/>
  <tableStyles count="0" defaultTableStyle="TableStyleMedium2" defaultPivotStyle="PivotStyleLight16"/>
  <colors>
    <mruColors>
      <color rgb="FF00FF00"/>
      <color rgb="FFFFCCFF"/>
      <color rgb="FF787878"/>
      <color rgb="FF1D5EDC"/>
      <color rgb="FF00856D"/>
      <color rgb="FF1136A8"/>
      <color rgb="FF060F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sv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2</xdr:col>
      <xdr:colOff>695325</xdr:colOff>
      <xdr:row>6</xdr:row>
      <xdr:rowOff>0</xdr:rowOff>
    </xdr:from>
    <xdr:to>
      <xdr:col>2</xdr:col>
      <xdr:colOff>1669353</xdr:colOff>
      <xdr:row>11</xdr:row>
      <xdr:rowOff>155575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950" y="809625"/>
          <a:ext cx="974028"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764793</xdr:colOff>
      <xdr:row>16</xdr:row>
      <xdr:rowOff>72868</xdr:rowOff>
    </xdr:from>
    <xdr:to>
      <xdr:col>2</xdr:col>
      <xdr:colOff>1562101</xdr:colOff>
      <xdr:row>18</xdr:row>
      <xdr:rowOff>165099</xdr:rowOff>
    </xdr:to>
    <xdr:pic>
      <xdr:nvPicPr>
        <xdr:cNvPr id="2" name="Picture 1" descr="Icon&#10;&#10;Description automatically generated">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5643" y="6626068"/>
          <a:ext cx="797308" cy="454772"/>
        </a:xfrm>
        <a:prstGeom prst="rect">
          <a:avLst/>
        </a:prstGeom>
      </xdr:spPr>
    </xdr:pic>
    <xdr:clientData/>
  </xdr:twoCellAnchor>
  <xdr:twoCellAnchor editAs="oneCell">
    <xdr:from>
      <xdr:col>2</xdr:col>
      <xdr:colOff>587375</xdr:colOff>
      <xdr:row>72</xdr:row>
      <xdr:rowOff>111125</xdr:rowOff>
    </xdr:from>
    <xdr:to>
      <xdr:col>2</xdr:col>
      <xdr:colOff>1711325</xdr:colOff>
      <xdr:row>75</xdr:row>
      <xdr:rowOff>63923</xdr:rowOff>
    </xdr:to>
    <xdr:pic>
      <xdr:nvPicPr>
        <xdr:cNvPr id="3" name="Picture 2" descr="A picture containing drawing&#10;&#10;Description automatically generated">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9175" y="10912475"/>
          <a:ext cx="1123950" cy="463972"/>
        </a:xfrm>
        <a:prstGeom prst="rect">
          <a:avLst/>
        </a:prstGeom>
      </xdr:spPr>
    </xdr:pic>
    <xdr:clientData/>
  </xdr:twoCellAnchor>
  <xdr:twoCellAnchor editAs="oneCell">
    <xdr:from>
      <xdr:col>2</xdr:col>
      <xdr:colOff>720498</xdr:colOff>
      <xdr:row>62</xdr:row>
      <xdr:rowOff>130029</xdr:rowOff>
    </xdr:from>
    <xdr:to>
      <xdr:col>2</xdr:col>
      <xdr:colOff>1558925</xdr:colOff>
      <xdr:row>65</xdr:row>
      <xdr:rowOff>65137</xdr:rowOff>
    </xdr:to>
    <xdr:pic>
      <xdr:nvPicPr>
        <xdr:cNvPr id="4" name="Picture 3" descr="Logo&#10;&#10;Description automatically generated">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298" y="8899379"/>
          <a:ext cx="838427" cy="430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654053</xdr:colOff>
      <xdr:row>21</xdr:row>
      <xdr:rowOff>61294</xdr:rowOff>
    </xdr:from>
    <xdr:to>
      <xdr:col>2</xdr:col>
      <xdr:colOff>1853588</xdr:colOff>
      <xdr:row>24</xdr:row>
      <xdr:rowOff>110234</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1162053" y="3502994"/>
          <a:ext cx="1199535" cy="544240"/>
          <a:chOff x="4221556" y="1364984"/>
          <a:chExt cx="1220957" cy="558555"/>
        </a:xfrm>
      </xdr:grpSpPr>
      <xdr:pic>
        <xdr:nvPicPr>
          <xdr:cNvPr id="4" name="Google Shape;304;p18">
            <a:extLst>
              <a:ext uri="{FF2B5EF4-FFF2-40B4-BE49-F238E27FC236}">
                <a16:creationId xmlns:a16="http://schemas.microsoft.com/office/drawing/2014/main" id="{00000000-0008-0000-0500-000004000000}"/>
              </a:ext>
            </a:extLst>
          </xdr:cNvPr>
          <xdr:cNvPicPr preferRelativeResize="0">
            <a:picLocks noChangeAspect="1"/>
          </xdr:cNvPicPr>
        </xdr:nvPicPr>
        <xdr:blipFill>
          <a:blip xmlns:r="http://schemas.openxmlformats.org/officeDocument/2006/relationships" r:embed="rId1">
            <a:clrChange>
              <a:clrFrom>
                <a:srgbClr val="FFFFFF"/>
              </a:clrFrom>
              <a:clrTo>
                <a:srgbClr val="FFFFFF">
                  <a:alpha val="0"/>
                </a:srgbClr>
              </a:clrTo>
            </a:clrChange>
            <a:alphaModFix/>
          </a:blip>
          <a:stretch>
            <a:fillRect/>
          </a:stretch>
        </xdr:blipFill>
        <xdr:spPr>
          <a:xfrm>
            <a:off x="4221556" y="1364984"/>
            <a:ext cx="827319" cy="548973"/>
          </a:xfrm>
          <a:prstGeom prst="rect">
            <a:avLst/>
          </a:prstGeom>
          <a:noFill/>
          <a:ln>
            <a:noFill/>
          </a:ln>
        </xdr:spPr>
      </xdr:pic>
      <xdr:sp macro="" textlink="">
        <xdr:nvSpPr>
          <xdr:cNvPr id="5" name="TextBox 91">
            <a:extLst>
              <a:ext uri="{FF2B5EF4-FFF2-40B4-BE49-F238E27FC236}">
                <a16:creationId xmlns:a16="http://schemas.microsoft.com/office/drawing/2014/main" id="{00000000-0008-0000-0500-000005000000}"/>
              </a:ext>
            </a:extLst>
          </xdr:cNvPr>
          <xdr:cNvSpPr txBox="1"/>
        </xdr:nvSpPr>
        <xdr:spPr>
          <a:xfrm>
            <a:off x="4496978" y="1690911"/>
            <a:ext cx="945535" cy="23262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609585" rtl="0" eaLnBrk="1" fontAlgn="auto" latinLnBrk="0" hangingPunct="1">
              <a:lnSpc>
                <a:spcPct val="100000"/>
              </a:lnSpc>
              <a:spcBef>
                <a:spcPts val="0"/>
              </a:spcBef>
              <a:spcAft>
                <a:spcPts val="0"/>
              </a:spcAft>
              <a:buClrTx/>
              <a:buSzTx/>
              <a:buFontTx/>
              <a:buNone/>
              <a:tabLst/>
              <a:defRPr/>
            </a:pPr>
            <a:r>
              <a:rPr kumimoji="0" lang="en-ZA" sz="900" b="0" i="1" u="none" strike="noStrike" kern="1200" cap="none" spc="0" normalizeH="0" baseline="0">
                <a:ln>
                  <a:noFill/>
                </a:ln>
                <a:solidFill>
                  <a:prstClr val="black"/>
                </a:solidFill>
                <a:effectLst/>
                <a:uLnTx/>
                <a:uFillTx/>
                <a:latin typeface="Verdana"/>
                <a:ea typeface="+mn-ea"/>
                <a:cs typeface="+mn-cs"/>
              </a:rPr>
              <a:t>Europe</a:t>
            </a:r>
          </a:p>
        </xdr:txBody>
      </xdr:sp>
    </xdr:grpSp>
    <xdr:clientData/>
  </xdr:twoCellAnchor>
  <xdr:twoCellAnchor editAs="oneCell">
    <xdr:from>
      <xdr:col>2</xdr:col>
      <xdr:colOff>542925</xdr:colOff>
      <xdr:row>33</xdr:row>
      <xdr:rowOff>47626</xdr:rowOff>
    </xdr:from>
    <xdr:to>
      <xdr:col>2</xdr:col>
      <xdr:colOff>1876425</xdr:colOff>
      <xdr:row>34</xdr:row>
      <xdr:rowOff>149264</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1550" y="3981451"/>
          <a:ext cx="1333500" cy="263563"/>
        </a:xfrm>
        <a:prstGeom prst="rect">
          <a:avLst/>
        </a:prstGeom>
      </xdr:spPr>
    </xdr:pic>
    <xdr:clientData/>
  </xdr:twoCellAnchor>
  <xdr:twoCellAnchor editAs="oneCell">
    <xdr:from>
      <xdr:col>2</xdr:col>
      <xdr:colOff>419101</xdr:colOff>
      <xdr:row>5</xdr:row>
      <xdr:rowOff>104776</xdr:rowOff>
    </xdr:from>
    <xdr:to>
      <xdr:col>2</xdr:col>
      <xdr:colOff>1790701</xdr:colOff>
      <xdr:row>9</xdr:row>
      <xdr:rowOff>9656</xdr:rowOff>
    </xdr:to>
    <xdr:pic>
      <xdr:nvPicPr>
        <xdr:cNvPr id="10" name="Picture 9" descr="A black and white logo&#10;&#10;Description automatically generated">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3"/>
        <a:stretch>
          <a:fillRect/>
        </a:stretch>
      </xdr:blipFill>
      <xdr:spPr>
        <a:xfrm>
          <a:off x="885826" y="5448301"/>
          <a:ext cx="1371600" cy="603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444500</xdr:colOff>
      <xdr:row>33</xdr:row>
      <xdr:rowOff>19050</xdr:rowOff>
    </xdr:from>
    <xdr:to>
      <xdr:col>2</xdr:col>
      <xdr:colOff>1901825</xdr:colOff>
      <xdr:row>41</xdr:row>
      <xdr:rowOff>46428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1225" y="5600700"/>
          <a:ext cx="1457325" cy="1371311"/>
        </a:xfrm>
        <a:prstGeom prst="rect">
          <a:avLst/>
        </a:prstGeom>
      </xdr:spPr>
    </xdr:pic>
    <xdr:clientData/>
  </xdr:twoCellAnchor>
  <xdr:twoCellAnchor editAs="oneCell">
    <xdr:from>
      <xdr:col>2</xdr:col>
      <xdr:colOff>476250</xdr:colOff>
      <xdr:row>83</xdr:row>
      <xdr:rowOff>47626</xdr:rowOff>
    </xdr:from>
    <xdr:to>
      <xdr:col>2</xdr:col>
      <xdr:colOff>1825625</xdr:colOff>
      <xdr:row>85</xdr:row>
      <xdr:rowOff>38903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7100" y="8893176"/>
          <a:ext cx="1339850" cy="334175"/>
        </a:xfrm>
        <a:prstGeom prst="rect">
          <a:avLst/>
        </a:prstGeom>
      </xdr:spPr>
    </xdr:pic>
    <xdr:clientData/>
  </xdr:twoCellAnchor>
  <xdr:twoCellAnchor>
    <xdr:from>
      <xdr:col>2</xdr:col>
      <xdr:colOff>628649</xdr:colOff>
      <xdr:row>50</xdr:row>
      <xdr:rowOff>171450</xdr:rowOff>
    </xdr:from>
    <xdr:to>
      <xdr:col>2</xdr:col>
      <xdr:colOff>1743074</xdr:colOff>
      <xdr:row>53</xdr:row>
      <xdr:rowOff>43737</xdr:rowOff>
    </xdr:to>
    <xdr:pic>
      <xdr:nvPicPr>
        <xdr:cNvPr id="6" name="Picture 1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4" y="8267700"/>
          <a:ext cx="1114425" cy="386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319198</xdr:colOff>
      <xdr:row>66</xdr:row>
      <xdr:rowOff>28575</xdr:rowOff>
    </xdr:from>
    <xdr:to>
      <xdr:col>2</xdr:col>
      <xdr:colOff>1980978</xdr:colOff>
      <xdr:row>69</xdr:row>
      <xdr:rowOff>133349</xdr:rowOff>
    </xdr:to>
    <xdr:pic>
      <xdr:nvPicPr>
        <xdr:cNvPr id="11" name="Graphic 10">
          <a:extLst>
            <a:ext uri="{FF2B5EF4-FFF2-40B4-BE49-F238E27FC236}">
              <a16:creationId xmlns:a16="http://schemas.microsoft.com/office/drawing/2014/main" id="{EEF74372-9FC1-BC69-B5AC-25ED97AFA7A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785923" y="6124575"/>
          <a:ext cx="1661780" cy="590550"/>
        </a:xfrm>
        <a:prstGeom prst="rect">
          <a:avLst/>
        </a:prstGeom>
      </xdr:spPr>
    </xdr:pic>
    <xdr:clientData/>
  </xdr:twoCellAnchor>
  <xdr:twoCellAnchor editAs="oneCell">
    <xdr:from>
      <xdr:col>2</xdr:col>
      <xdr:colOff>480785</xdr:colOff>
      <xdr:row>24</xdr:row>
      <xdr:rowOff>54429</xdr:rowOff>
    </xdr:from>
    <xdr:to>
      <xdr:col>2</xdr:col>
      <xdr:colOff>1735244</xdr:colOff>
      <xdr:row>28</xdr:row>
      <xdr:rowOff>52474</xdr:rowOff>
    </xdr:to>
    <xdr:pic>
      <xdr:nvPicPr>
        <xdr:cNvPr id="12" name="Picture 11">
          <a:extLst>
            <a:ext uri="{FF2B5EF4-FFF2-40B4-BE49-F238E27FC236}">
              <a16:creationId xmlns:a16="http://schemas.microsoft.com/office/drawing/2014/main" id="{DDB22E81-8643-6F18-A7F2-F3528B9372C3}"/>
            </a:ext>
          </a:extLst>
        </xdr:cNvPr>
        <xdr:cNvPicPr>
          <a:picLocks noChangeAspect="1"/>
        </xdr:cNvPicPr>
      </xdr:nvPicPr>
      <xdr:blipFill>
        <a:blip xmlns:r="http://schemas.openxmlformats.org/officeDocument/2006/relationships" r:embed="rId6"/>
        <a:stretch>
          <a:fillRect/>
        </a:stretch>
      </xdr:blipFill>
      <xdr:spPr>
        <a:xfrm>
          <a:off x="952499" y="3429000"/>
          <a:ext cx="1254459" cy="6965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412469</xdr:colOff>
      <xdr:row>9</xdr:row>
      <xdr:rowOff>98425</xdr:rowOff>
    </xdr:from>
    <xdr:to>
      <xdr:col>2</xdr:col>
      <xdr:colOff>1711112</xdr:colOff>
      <xdr:row>11</xdr:row>
      <xdr:rowOff>64410</xdr:rowOff>
    </xdr:to>
    <xdr:pic>
      <xdr:nvPicPr>
        <xdr:cNvPr id="2" name="Picture 1" descr="A picture containing icon&#10;&#10;Description automatically generated">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4183" y="1586139"/>
          <a:ext cx="1298643" cy="319771"/>
        </a:xfrm>
        <a:prstGeom prst="rect">
          <a:avLst/>
        </a:prstGeom>
      </xdr:spPr>
    </xdr:pic>
    <xdr:clientData/>
  </xdr:twoCellAnchor>
  <xdr:twoCellAnchor editAs="oneCell">
    <xdr:from>
      <xdr:col>2</xdr:col>
      <xdr:colOff>511175</xdr:colOff>
      <xdr:row>32</xdr:row>
      <xdr:rowOff>112268</xdr:rowOff>
    </xdr:from>
    <xdr:to>
      <xdr:col>2</xdr:col>
      <xdr:colOff>1851056</xdr:colOff>
      <xdr:row>34</xdr:row>
      <xdr:rowOff>69743</xdr:rowOff>
    </xdr:to>
    <xdr:pic>
      <xdr:nvPicPr>
        <xdr:cNvPr id="3" name="Picture 2" descr="Logo&#10;&#10;Description automatically generated">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2889" y="5618625"/>
          <a:ext cx="1339881" cy="302189"/>
        </a:xfrm>
        <a:prstGeom prst="rect">
          <a:avLst/>
        </a:prstGeom>
      </xdr:spPr>
    </xdr:pic>
    <xdr:clientData/>
  </xdr:twoCellAnchor>
  <xdr:twoCellAnchor editAs="oneCell">
    <xdr:from>
      <xdr:col>2</xdr:col>
      <xdr:colOff>812800</xdr:colOff>
      <xdr:row>19</xdr:row>
      <xdr:rowOff>168729</xdr:rowOff>
    </xdr:from>
    <xdr:to>
      <xdr:col>2</xdr:col>
      <xdr:colOff>1498600</xdr:colOff>
      <xdr:row>23</xdr:row>
      <xdr:rowOff>161473</xdr:rowOff>
    </xdr:to>
    <xdr:pic>
      <xdr:nvPicPr>
        <xdr:cNvPr id="5" name="Picture 4">
          <a:extLst>
            <a:ext uri="{FF2B5EF4-FFF2-40B4-BE49-F238E27FC236}">
              <a16:creationId xmlns:a16="http://schemas.microsoft.com/office/drawing/2014/main" id="{578B84EB-5956-F2CE-1030-0680474F16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84514" y="3398158"/>
          <a:ext cx="685800" cy="682172"/>
        </a:xfrm>
        <a:prstGeom prst="rect">
          <a:avLst/>
        </a:prstGeom>
      </xdr:spPr>
    </xdr:pic>
    <xdr:clientData/>
  </xdr:twoCellAnchor>
  <xdr:twoCellAnchor editAs="oneCell">
    <xdr:from>
      <xdr:col>2</xdr:col>
      <xdr:colOff>625929</xdr:colOff>
      <xdr:row>41</xdr:row>
      <xdr:rowOff>13251</xdr:rowOff>
    </xdr:from>
    <xdr:to>
      <xdr:col>2</xdr:col>
      <xdr:colOff>1533979</xdr:colOff>
      <xdr:row>46</xdr:row>
      <xdr:rowOff>45356</xdr:rowOff>
    </xdr:to>
    <xdr:pic>
      <xdr:nvPicPr>
        <xdr:cNvPr id="4" name="Picture 3" descr="Mr D Food New Logo | Brands of the ...">
          <a:extLst>
            <a:ext uri="{FF2B5EF4-FFF2-40B4-BE49-F238E27FC236}">
              <a16:creationId xmlns:a16="http://schemas.microsoft.com/office/drawing/2014/main" id="{64D093DB-CB98-421E-24C7-6F6E2B30FAA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7643" y="6363251"/>
          <a:ext cx="908050" cy="912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515140</xdr:colOff>
      <xdr:row>43</xdr:row>
      <xdr:rowOff>114300</xdr:rowOff>
    </xdr:from>
    <xdr:to>
      <xdr:col>2</xdr:col>
      <xdr:colOff>2074858</xdr:colOff>
      <xdr:row>46</xdr:row>
      <xdr:rowOff>45648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1035840" y="6375400"/>
          <a:ext cx="1559718" cy="452048"/>
        </a:xfrm>
        <a:prstGeom prst="rect">
          <a:avLst/>
        </a:prstGeom>
      </xdr:spPr>
    </xdr:pic>
    <xdr:clientData/>
  </xdr:twoCellAnchor>
  <xdr:twoCellAnchor editAs="oneCell">
    <xdr:from>
      <xdr:col>2</xdr:col>
      <xdr:colOff>381790</xdr:colOff>
      <xdr:row>31</xdr:row>
      <xdr:rowOff>146050</xdr:rowOff>
    </xdr:from>
    <xdr:to>
      <xdr:col>2</xdr:col>
      <xdr:colOff>2055809</xdr:colOff>
      <xdr:row>34</xdr:row>
      <xdr:rowOff>106967</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902490" y="4705350"/>
          <a:ext cx="1674019" cy="481618"/>
        </a:xfrm>
        <a:prstGeom prst="rect">
          <a:avLst/>
        </a:prstGeom>
      </xdr:spPr>
    </xdr:pic>
    <xdr:clientData/>
  </xdr:twoCellAnchor>
  <xdr:twoCellAnchor editAs="oneCell">
    <xdr:from>
      <xdr:col>2</xdr:col>
      <xdr:colOff>349249</xdr:colOff>
      <xdr:row>14</xdr:row>
      <xdr:rowOff>133350</xdr:rowOff>
    </xdr:from>
    <xdr:to>
      <xdr:col>2</xdr:col>
      <xdr:colOff>2142899</xdr:colOff>
      <xdr:row>17</xdr:row>
      <xdr:rowOff>27121</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a:stretch>
          <a:fillRect/>
        </a:stretch>
      </xdr:blipFill>
      <xdr:spPr>
        <a:xfrm>
          <a:off x="869949" y="2089150"/>
          <a:ext cx="1793650" cy="41447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wiggy.com/corporate/investor-relations/" TargetMode="External"/><Relationship Id="rId1" Type="http://schemas.openxmlformats.org/officeDocument/2006/relationships/hyperlink" Target="https://ir.deliveryhero.co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ir.remitly.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investor.skillsoft.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64F39-752B-4580-9279-B8145C4B3AE1}">
  <dimension ref="A1"/>
  <sheetViews>
    <sheetView workbookViewId="0"/>
  </sheetViews>
  <sheetFormatPr baseColWidth="10" defaultColWidth="8.83203125" defaultRowHeight="15" x14ac:dyDescent="0.2"/>
  <sheetData/>
  <pageMargins left="0.7" right="0.7" top="0.75" bottom="0.75" header="0.3" footer="0.3"/>
  <customProperties>
    <customPr name="CafeStyleVersion"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1E5D-0971-4F4A-B490-A33FE2135B61}">
  <sheetPr>
    <pageSetUpPr fitToPage="1"/>
  </sheetPr>
  <dimension ref="B1:T22"/>
  <sheetViews>
    <sheetView showGridLines="0" zoomScaleNormal="100" workbookViewId="0">
      <selection activeCell="B2" sqref="B2"/>
    </sheetView>
  </sheetViews>
  <sheetFormatPr baseColWidth="10" defaultColWidth="9.1640625" defaultRowHeight="13" x14ac:dyDescent="0.15"/>
  <cols>
    <col min="1" max="1" width="1.83203125" style="3" customWidth="1"/>
    <col min="2" max="2" width="4.83203125" style="1" customWidth="1"/>
    <col min="3" max="3" width="2.83203125" style="2" customWidth="1"/>
    <col min="4" max="4" width="44.5" style="1" customWidth="1"/>
    <col min="5" max="8" width="12.1640625" style="1" customWidth="1"/>
    <col min="9" max="9" width="1.1640625" style="3" customWidth="1"/>
    <col min="10" max="10" width="9.1640625" style="44"/>
    <col min="11" max="13" width="10" style="44" bestFit="1" customWidth="1"/>
    <col min="14" max="20" width="9.1640625" style="44"/>
    <col min="21" max="16384" width="9.1640625" style="3"/>
  </cols>
  <sheetData>
    <row r="1" spans="2:20" ht="7.5" customHeight="1" thickBot="1" x14ac:dyDescent="0.2"/>
    <row r="2" spans="2:20" x14ac:dyDescent="0.15">
      <c r="B2" s="4" t="s">
        <v>180</v>
      </c>
      <c r="C2" s="28"/>
      <c r="D2" s="6"/>
      <c r="E2" s="5"/>
      <c r="F2" s="5"/>
      <c r="G2" s="5"/>
      <c r="H2" s="6"/>
    </row>
    <row r="3" spans="2:20" x14ac:dyDescent="0.15">
      <c r="B3" s="20"/>
      <c r="C3" s="3" t="s">
        <v>181</v>
      </c>
      <c r="D3" s="22"/>
      <c r="E3" s="9" t="s">
        <v>2</v>
      </c>
      <c r="F3" s="9" t="s">
        <v>3</v>
      </c>
      <c r="G3" s="9" t="s">
        <v>121</v>
      </c>
      <c r="H3" s="10" t="s">
        <v>122</v>
      </c>
    </row>
    <row r="4" spans="2:20" x14ac:dyDescent="0.15">
      <c r="B4" s="20"/>
      <c r="C4" s="68"/>
      <c r="D4" s="77"/>
      <c r="E4" s="69"/>
      <c r="F4" s="69"/>
      <c r="G4" s="69"/>
      <c r="H4" s="70"/>
    </row>
    <row r="5" spans="2:20" ht="16" thickBot="1" x14ac:dyDescent="0.2">
      <c r="B5" s="20"/>
      <c r="C5" s="8" t="s">
        <v>123</v>
      </c>
      <c r="D5" s="60"/>
      <c r="E5" s="197">
        <f>'Contribution by Associates&amp;JVs'!E15</f>
        <v>4072</v>
      </c>
      <c r="F5" s="94">
        <f>'Contribution by Associates&amp;JVs'!E6</f>
        <v>6306</v>
      </c>
      <c r="G5" s="94">
        <f t="shared" ref="G5:G12" si="0">F5-E5</f>
        <v>2234</v>
      </c>
      <c r="H5" s="95">
        <f>G5/E5</f>
        <v>0.54862475442043224</v>
      </c>
      <c r="I5" s="1"/>
      <c r="J5" s="64"/>
      <c r="K5" s="64"/>
      <c r="L5" s="64"/>
      <c r="M5" s="64"/>
      <c r="N5" s="64"/>
      <c r="P5" s="64"/>
      <c r="Q5" s="64"/>
      <c r="R5" s="64"/>
    </row>
    <row r="6" spans="2:20" x14ac:dyDescent="0.15">
      <c r="B6" s="20"/>
      <c r="C6" s="13" t="s">
        <v>124</v>
      </c>
      <c r="D6" s="61"/>
      <c r="E6" s="84">
        <v>217</v>
      </c>
      <c r="F6" s="84">
        <v>330</v>
      </c>
      <c r="G6" s="84">
        <f t="shared" si="0"/>
        <v>113</v>
      </c>
      <c r="H6" s="47"/>
      <c r="I6" s="1"/>
      <c r="K6" s="64"/>
      <c r="L6" s="64"/>
      <c r="M6" s="64"/>
      <c r="N6" s="64"/>
      <c r="P6" s="64"/>
      <c r="Q6" s="64"/>
      <c r="R6" s="64"/>
    </row>
    <row r="7" spans="2:20" ht="14" thickBot="1" x14ac:dyDescent="0.2">
      <c r="B7" s="20"/>
      <c r="C7" s="13" t="s">
        <v>125</v>
      </c>
      <c r="D7" s="82"/>
      <c r="E7" s="198">
        <v>-105</v>
      </c>
      <c r="F7" s="118">
        <v>-229</v>
      </c>
      <c r="G7" s="118">
        <f t="shared" si="0"/>
        <v>-124</v>
      </c>
      <c r="H7" s="96"/>
      <c r="K7" s="64"/>
      <c r="L7" s="64"/>
      <c r="M7" s="64"/>
      <c r="N7" s="64"/>
      <c r="P7" s="64"/>
      <c r="Q7" s="64"/>
      <c r="R7" s="64"/>
    </row>
    <row r="8" spans="2:20" ht="14" thickBot="1" x14ac:dyDescent="0.2">
      <c r="B8" s="20"/>
      <c r="C8" s="8" t="s">
        <v>126</v>
      </c>
      <c r="D8" s="60"/>
      <c r="E8" s="16">
        <f>SUM(E5:E7)</f>
        <v>4184</v>
      </c>
      <c r="F8" s="16">
        <f>SUM(F5:F7)</f>
        <v>6407</v>
      </c>
      <c r="G8" s="16">
        <f t="shared" si="0"/>
        <v>2223</v>
      </c>
      <c r="H8" s="87">
        <f>G8/E8</f>
        <v>0.53130975143403447</v>
      </c>
      <c r="I8" s="1"/>
      <c r="K8" s="64"/>
      <c r="L8" s="64"/>
      <c r="M8" s="64"/>
      <c r="N8" s="64"/>
      <c r="P8" s="64"/>
      <c r="Q8" s="64"/>
      <c r="R8" s="64"/>
    </row>
    <row r="9" spans="2:20" x14ac:dyDescent="0.15">
      <c r="B9" s="20"/>
      <c r="C9" s="13" t="s">
        <v>127</v>
      </c>
      <c r="D9" s="82"/>
      <c r="E9" s="199">
        <v>332</v>
      </c>
      <c r="F9" s="119">
        <v>334</v>
      </c>
      <c r="G9" s="119">
        <f t="shared" si="0"/>
        <v>2</v>
      </c>
      <c r="H9" s="97"/>
      <c r="K9" s="64"/>
      <c r="L9" s="64"/>
      <c r="M9" s="64"/>
      <c r="N9" s="64"/>
      <c r="P9" s="64"/>
      <c r="Q9" s="64"/>
      <c r="R9" s="64"/>
    </row>
    <row r="10" spans="2:20" x14ac:dyDescent="0.15">
      <c r="B10" s="20"/>
      <c r="C10" s="13" t="s">
        <v>128</v>
      </c>
      <c r="D10" s="61"/>
      <c r="E10" s="200">
        <v>-21</v>
      </c>
      <c r="F10" s="84">
        <v>-296</v>
      </c>
      <c r="G10" s="84">
        <f t="shared" si="0"/>
        <v>-275</v>
      </c>
      <c r="H10" s="47"/>
      <c r="I10" s="1"/>
      <c r="K10" s="64"/>
      <c r="L10" s="64"/>
      <c r="M10" s="64"/>
      <c r="N10" s="64"/>
      <c r="P10" s="64"/>
      <c r="Q10" s="64"/>
      <c r="R10" s="64"/>
    </row>
    <row r="11" spans="2:20" s="1" customFormat="1" ht="14" thickBot="1" x14ac:dyDescent="0.2">
      <c r="B11" s="20"/>
      <c r="C11" s="13" t="s">
        <v>129</v>
      </c>
      <c r="D11" s="60"/>
      <c r="E11" s="201">
        <v>892</v>
      </c>
      <c r="F11" s="120">
        <v>818</v>
      </c>
      <c r="G11" s="120">
        <f t="shared" si="0"/>
        <v>-74</v>
      </c>
      <c r="H11" s="90"/>
      <c r="I11" s="3"/>
      <c r="J11" s="44"/>
      <c r="K11" s="64"/>
      <c r="L11" s="64"/>
      <c r="M11" s="64"/>
      <c r="N11" s="44"/>
      <c r="O11" s="64"/>
      <c r="P11" s="64"/>
      <c r="Q11" s="64"/>
      <c r="R11" s="64"/>
      <c r="S11" s="44"/>
      <c r="T11" s="44"/>
    </row>
    <row r="12" spans="2:20" s="80" customFormat="1" x14ac:dyDescent="0.15">
      <c r="B12" s="79"/>
      <c r="C12" s="8" t="s">
        <v>130</v>
      </c>
      <c r="D12" s="60"/>
      <c r="E12" s="15">
        <f>SUM(E8:E11)</f>
        <v>5387</v>
      </c>
      <c r="F12" s="15">
        <f>SUM(F8:F11)</f>
        <v>7263</v>
      </c>
      <c r="G12" s="15">
        <f t="shared" si="0"/>
        <v>1876</v>
      </c>
      <c r="H12" s="87">
        <f>G12/E12</f>
        <v>0.34824577687024316</v>
      </c>
      <c r="I12" s="121"/>
      <c r="J12" s="44"/>
      <c r="K12" s="64"/>
      <c r="L12" s="64"/>
      <c r="M12" s="64"/>
      <c r="N12" s="88"/>
      <c r="O12" s="89"/>
      <c r="P12" s="89"/>
      <c r="Q12" s="89"/>
      <c r="R12" s="89"/>
      <c r="S12" s="88"/>
      <c r="T12" s="88"/>
    </row>
    <row r="13" spans="2:20" s="1" customFormat="1" ht="14" thickBot="1" x14ac:dyDescent="0.2">
      <c r="B13" s="20"/>
      <c r="C13" s="93" t="s">
        <v>131</v>
      </c>
      <c r="D13" s="91"/>
      <c r="E13" s="92"/>
      <c r="F13" s="92"/>
      <c r="G13" s="92"/>
      <c r="H13" s="163">
        <v>0.42</v>
      </c>
      <c r="I13" s="3"/>
      <c r="J13" s="44"/>
      <c r="K13" s="64"/>
      <c r="L13" s="64"/>
      <c r="M13" s="64"/>
      <c r="N13" s="44"/>
      <c r="O13" s="64"/>
      <c r="P13" s="64"/>
      <c r="Q13" s="64"/>
      <c r="R13" s="64"/>
      <c r="S13" s="44"/>
      <c r="T13" s="44"/>
    </row>
    <row r="14" spans="2:20" x14ac:dyDescent="0.15">
      <c r="B14" s="20"/>
      <c r="C14" s="3"/>
      <c r="D14" s="3"/>
      <c r="E14" s="3"/>
      <c r="F14" s="3"/>
      <c r="G14" s="3"/>
      <c r="H14" s="26"/>
      <c r="K14" s="64"/>
      <c r="L14" s="64"/>
      <c r="M14" s="64"/>
    </row>
    <row r="15" spans="2:20" x14ac:dyDescent="0.15">
      <c r="B15" s="20"/>
      <c r="C15" s="23" t="s">
        <v>25</v>
      </c>
      <c r="D15" s="23"/>
      <c r="E15" s="3"/>
      <c r="F15" s="3"/>
      <c r="G15" s="3"/>
      <c r="H15" s="26"/>
    </row>
    <row r="16" spans="2:20" s="1" customFormat="1" ht="14" thickBot="1" x14ac:dyDescent="0.2">
      <c r="B16" s="29"/>
      <c r="C16" s="81" t="s">
        <v>26</v>
      </c>
      <c r="D16" s="43" t="s">
        <v>132</v>
      </c>
      <c r="E16" s="30"/>
      <c r="F16" s="30"/>
      <c r="G16" s="30"/>
      <c r="H16" s="32"/>
      <c r="I16" s="3"/>
      <c r="J16" s="102"/>
      <c r="K16" s="44"/>
      <c r="L16" s="44"/>
      <c r="M16" s="44"/>
      <c r="N16" s="44"/>
      <c r="O16" s="44"/>
      <c r="P16" s="44"/>
      <c r="Q16" s="44"/>
      <c r="R16" s="44"/>
      <c r="S16" s="44"/>
      <c r="T16" s="44"/>
    </row>
    <row r="17" spans="5:13" ht="6" customHeight="1" x14ac:dyDescent="0.15"/>
    <row r="18" spans="5:13" x14ac:dyDescent="0.15">
      <c r="E18" s="51"/>
      <c r="F18" s="51"/>
      <c r="G18" s="51"/>
    </row>
    <row r="19" spans="5:13" x14ac:dyDescent="0.15">
      <c r="E19" s="51"/>
      <c r="F19" s="51"/>
      <c r="G19" s="51"/>
    </row>
    <row r="20" spans="5:13" x14ac:dyDescent="0.15">
      <c r="E20" s="51"/>
      <c r="F20" s="51"/>
      <c r="G20" s="51"/>
      <c r="M20" s="64"/>
    </row>
    <row r="21" spans="5:13" x14ac:dyDescent="0.15">
      <c r="E21" s="51"/>
      <c r="F21" s="51"/>
      <c r="G21" s="51"/>
      <c r="M21" s="64"/>
    </row>
    <row r="22" spans="5:13" x14ac:dyDescent="0.15">
      <c r="I22" s="51"/>
      <c r="J22" s="51"/>
      <c r="K22" s="51"/>
      <c r="L22" s="51"/>
      <c r="M22" s="51"/>
    </row>
  </sheetData>
  <pageMargins left="0.7" right="0.7" top="0.75" bottom="0.75" header="0.3" footer="0.3"/>
  <pageSetup paperSize="9" orientation="portrait" r:id="rId1"/>
  <ignoredErrors>
    <ignoredError sqref="C1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C5588-96BD-460E-9506-64C2C627721E}">
  <sheetPr>
    <pageSetUpPr fitToPage="1"/>
  </sheetPr>
  <dimension ref="B1:T28"/>
  <sheetViews>
    <sheetView showGridLines="0" zoomScaleNormal="100" workbookViewId="0">
      <selection activeCell="B2" sqref="B2"/>
    </sheetView>
  </sheetViews>
  <sheetFormatPr baseColWidth="10" defaultColWidth="9.1640625" defaultRowHeight="13" x14ac:dyDescent="0.15"/>
  <cols>
    <col min="1" max="1" width="1.83203125" style="3" customWidth="1"/>
    <col min="2" max="2" width="4.83203125" style="1" customWidth="1"/>
    <col min="3" max="3" width="2.83203125" style="2" customWidth="1"/>
    <col min="4" max="4" width="44.5" style="1" customWidth="1"/>
    <col min="5" max="8" width="18.83203125" style="1" customWidth="1"/>
    <col min="9" max="9" width="1.1640625" style="3" customWidth="1"/>
    <col min="10" max="10" width="9.1640625" style="44"/>
    <col min="11" max="13" width="10" style="44" bestFit="1" customWidth="1"/>
    <col min="14" max="20" width="9.1640625" style="44"/>
    <col min="21" max="16384" width="9.1640625" style="3"/>
  </cols>
  <sheetData>
    <row r="1" spans="2:18" ht="7.5" customHeight="1" thickBot="1" x14ac:dyDescent="0.2"/>
    <row r="2" spans="2:18" x14ac:dyDescent="0.15">
      <c r="B2" s="4" t="s">
        <v>133</v>
      </c>
      <c r="C2" s="28"/>
      <c r="D2" s="6"/>
      <c r="E2" s="5"/>
      <c r="F2" s="5"/>
      <c r="G2" s="5"/>
      <c r="H2" s="6"/>
    </row>
    <row r="3" spans="2:18" ht="15" customHeight="1" thickBot="1" x14ac:dyDescent="0.2">
      <c r="B3" s="20"/>
      <c r="C3" s="3"/>
      <c r="D3" s="22"/>
      <c r="E3" s="220" t="s">
        <v>2</v>
      </c>
      <c r="F3" s="221"/>
      <c r="G3" s="220" t="s">
        <v>3</v>
      </c>
      <c r="H3" s="221"/>
    </row>
    <row r="4" spans="2:18" ht="15" customHeight="1" x14ac:dyDescent="0.15">
      <c r="B4" s="20"/>
      <c r="C4" s="3"/>
      <c r="D4" s="22"/>
      <c r="E4" s="223" t="s">
        <v>193</v>
      </c>
      <c r="F4" s="222" t="s">
        <v>179</v>
      </c>
      <c r="G4" s="223" t="s">
        <v>194</v>
      </c>
      <c r="H4" s="222" t="s">
        <v>179</v>
      </c>
    </row>
    <row r="5" spans="2:18" ht="15" customHeight="1" x14ac:dyDescent="0.15">
      <c r="B5" s="20"/>
      <c r="C5" s="3"/>
      <c r="D5" s="22"/>
      <c r="E5" s="224"/>
      <c r="F5" s="222"/>
      <c r="G5" s="224"/>
      <c r="H5" s="222"/>
    </row>
    <row r="6" spans="2:18" x14ac:dyDescent="0.15">
      <c r="B6" s="20"/>
      <c r="C6" s="68"/>
      <c r="D6" s="77"/>
      <c r="E6" s="69"/>
      <c r="F6" s="70"/>
      <c r="G6" s="69"/>
      <c r="H6" s="70"/>
    </row>
    <row r="7" spans="2:18" ht="12.75" customHeight="1" x14ac:dyDescent="0.15">
      <c r="B7" s="20"/>
      <c r="C7" s="98"/>
      <c r="D7" s="99"/>
      <c r="E7" s="231" t="s">
        <v>178</v>
      </c>
      <c r="F7" s="113"/>
      <c r="G7" s="231" t="s">
        <v>178</v>
      </c>
      <c r="H7" s="113"/>
    </row>
    <row r="8" spans="2:18" x14ac:dyDescent="0.15">
      <c r="B8" s="20"/>
      <c r="C8" s="98"/>
      <c r="D8" s="99"/>
      <c r="E8" s="231"/>
      <c r="F8" s="113"/>
      <c r="G8" s="231"/>
      <c r="H8" s="113"/>
    </row>
    <row r="9" spans="2:18" x14ac:dyDescent="0.15">
      <c r="B9" s="20"/>
      <c r="C9" s="8" t="s">
        <v>134</v>
      </c>
      <c r="D9" s="60"/>
      <c r="E9" s="16">
        <v>115216</v>
      </c>
      <c r="F9" s="17">
        <v>4043</v>
      </c>
      <c r="G9" s="16">
        <v>194073</v>
      </c>
      <c r="H9" s="17">
        <v>6479</v>
      </c>
      <c r="I9" s="1"/>
      <c r="J9" s="102"/>
      <c r="K9" s="64"/>
      <c r="L9" s="64"/>
      <c r="M9" s="64"/>
      <c r="N9" s="64"/>
      <c r="P9" s="64"/>
      <c r="Q9" s="64"/>
      <c r="R9" s="64"/>
    </row>
    <row r="10" spans="2:18" ht="14" thickBot="1" x14ac:dyDescent="0.2">
      <c r="B10" s="20"/>
      <c r="C10" s="8" t="s">
        <v>135</v>
      </c>
      <c r="D10" s="100"/>
      <c r="E10" s="101">
        <f>SUM(E11:E16)</f>
        <v>35670</v>
      </c>
      <c r="F10" s="160">
        <f>SUM(F11:F16)</f>
        <v>1344</v>
      </c>
      <c r="G10" s="101">
        <f>SUM(G11:G16)</f>
        <v>27308</v>
      </c>
      <c r="H10" s="160">
        <f>SUM(H11:H16)</f>
        <v>784</v>
      </c>
      <c r="I10" s="20"/>
      <c r="J10" s="102"/>
      <c r="K10" s="64"/>
      <c r="L10" s="117"/>
      <c r="M10" s="64"/>
      <c r="N10" s="64"/>
      <c r="P10" s="64"/>
      <c r="Q10" s="64"/>
      <c r="R10" s="64"/>
    </row>
    <row r="11" spans="2:18" x14ac:dyDescent="0.15">
      <c r="B11" s="20"/>
      <c r="C11" s="13" t="s">
        <v>129</v>
      </c>
      <c r="D11" s="82"/>
      <c r="E11" s="83">
        <v>27100</v>
      </c>
      <c r="F11" s="114">
        <v>892</v>
      </c>
      <c r="G11" s="83">
        <v>27230</v>
      </c>
      <c r="H11" s="114">
        <v>818</v>
      </c>
      <c r="K11" s="64"/>
      <c r="L11" s="64"/>
      <c r="M11" s="64"/>
      <c r="N11" s="64"/>
      <c r="P11" s="64"/>
      <c r="Q11" s="64"/>
      <c r="R11" s="64"/>
    </row>
    <row r="12" spans="2:18" x14ac:dyDescent="0.15">
      <c r="B12" s="20"/>
      <c r="C12" s="227" t="s">
        <v>136</v>
      </c>
      <c r="D12" s="228"/>
      <c r="E12" s="230">
        <v>-6024</v>
      </c>
      <c r="F12" s="229">
        <v>-168</v>
      </c>
      <c r="G12" s="230">
        <v>-18770</v>
      </c>
      <c r="H12" s="229">
        <v>-698</v>
      </c>
      <c r="I12" s="1"/>
      <c r="K12" s="64"/>
      <c r="L12" s="64"/>
      <c r="M12" s="64"/>
      <c r="N12" s="64"/>
      <c r="P12" s="64"/>
      <c r="Q12" s="64"/>
      <c r="R12" s="64"/>
    </row>
    <row r="13" spans="2:18" x14ac:dyDescent="0.15">
      <c r="B13" s="20"/>
      <c r="C13" s="227"/>
      <c r="D13" s="228"/>
      <c r="E13" s="230"/>
      <c r="F13" s="229"/>
      <c r="G13" s="230"/>
      <c r="H13" s="229"/>
      <c r="I13" s="1"/>
      <c r="K13" s="64"/>
      <c r="L13" s="64"/>
      <c r="M13" s="64"/>
      <c r="N13" s="64"/>
      <c r="P13" s="64"/>
      <c r="Q13" s="64"/>
      <c r="R13" s="64"/>
    </row>
    <row r="14" spans="2:18" x14ac:dyDescent="0.15">
      <c r="B14" s="20"/>
      <c r="C14" s="13" t="s">
        <v>137</v>
      </c>
      <c r="D14" s="82"/>
      <c r="E14" s="83">
        <v>9462</v>
      </c>
      <c r="F14" s="114">
        <v>332</v>
      </c>
      <c r="G14" s="83">
        <v>9994</v>
      </c>
      <c r="H14" s="114">
        <v>334</v>
      </c>
      <c r="K14" s="64"/>
      <c r="L14" s="64"/>
      <c r="M14" s="64"/>
      <c r="N14" s="64"/>
      <c r="P14" s="64"/>
      <c r="Q14" s="64"/>
      <c r="R14" s="64"/>
    </row>
    <row r="15" spans="2:18" x14ac:dyDescent="0.15">
      <c r="B15" s="20"/>
      <c r="C15" s="13" t="s">
        <v>138</v>
      </c>
      <c r="D15" s="61"/>
      <c r="E15" s="84">
        <v>8004</v>
      </c>
      <c r="F15" s="85">
        <v>288</v>
      </c>
      <c r="G15" s="84">
        <v>9836</v>
      </c>
      <c r="H15" s="85">
        <v>330</v>
      </c>
      <c r="I15" s="1"/>
      <c r="J15" s="102"/>
      <c r="K15" s="64"/>
      <c r="L15" s="64"/>
      <c r="M15" s="64"/>
      <c r="N15" s="64"/>
      <c r="P15" s="64"/>
      <c r="Q15" s="64"/>
      <c r="R15" s="64"/>
    </row>
    <row r="16" spans="2:18" ht="15" x14ac:dyDescent="0.15">
      <c r="B16" s="20"/>
      <c r="C16" s="13" t="s">
        <v>139</v>
      </c>
      <c r="D16" s="61"/>
      <c r="E16" s="84">
        <v>-2872</v>
      </c>
      <c r="F16" s="85"/>
      <c r="G16" s="84">
        <v>-982</v>
      </c>
      <c r="H16" s="85"/>
      <c r="I16" s="1"/>
      <c r="K16" s="64"/>
      <c r="L16" s="64"/>
      <c r="M16" s="64"/>
      <c r="N16" s="64"/>
      <c r="P16" s="64"/>
      <c r="Q16" s="64"/>
      <c r="R16" s="64"/>
    </row>
    <row r="17" spans="2:20" s="1" customFormat="1" ht="14" thickBot="1" x14ac:dyDescent="0.2">
      <c r="B17" s="20"/>
      <c r="C17" s="8" t="s">
        <v>140</v>
      </c>
      <c r="D17" s="60"/>
      <c r="E17" s="62"/>
      <c r="F17" s="63">
        <f>F9+F10</f>
        <v>5387</v>
      </c>
      <c r="G17" s="62"/>
      <c r="H17" s="63">
        <f>H9+H10</f>
        <v>7263</v>
      </c>
      <c r="I17" s="3"/>
      <c r="J17" s="44"/>
      <c r="K17" s="64"/>
      <c r="L17" s="64"/>
      <c r="M17" s="64"/>
      <c r="N17" s="44"/>
      <c r="O17" s="64"/>
      <c r="P17" s="64"/>
      <c r="Q17" s="64"/>
      <c r="R17" s="64"/>
      <c r="S17" s="44"/>
      <c r="T17" s="44"/>
    </row>
    <row r="18" spans="2:20" x14ac:dyDescent="0.15">
      <c r="B18" s="20"/>
      <c r="C18" s="3"/>
      <c r="D18" s="3"/>
      <c r="E18" s="3"/>
      <c r="F18" s="3"/>
      <c r="G18" s="3"/>
      <c r="H18" s="26"/>
    </row>
    <row r="19" spans="2:20" x14ac:dyDescent="0.15">
      <c r="B19" s="20"/>
      <c r="C19" s="23" t="s">
        <v>25</v>
      </c>
      <c r="D19" s="23"/>
      <c r="E19" s="3"/>
      <c r="F19" s="3"/>
      <c r="G19" s="3"/>
      <c r="H19" s="26"/>
    </row>
    <row r="20" spans="2:20" ht="21" customHeight="1" x14ac:dyDescent="0.15">
      <c r="B20" s="20"/>
      <c r="C20" s="225" t="s">
        <v>143</v>
      </c>
      <c r="D20" s="225"/>
      <c r="E20" s="225"/>
      <c r="F20" s="225"/>
      <c r="G20" s="225"/>
      <c r="H20" s="226"/>
    </row>
    <row r="21" spans="2:20" x14ac:dyDescent="0.15">
      <c r="B21" s="20"/>
      <c r="C21" s="24" t="s">
        <v>26</v>
      </c>
      <c r="D21" s="23" t="s">
        <v>141</v>
      </c>
      <c r="E21" s="3"/>
      <c r="F21" s="3"/>
      <c r="G21" s="3"/>
      <c r="H21" s="26"/>
    </row>
    <row r="22" spans="2:20" s="1" customFormat="1" ht="14" thickBot="1" x14ac:dyDescent="0.2">
      <c r="B22" s="29"/>
      <c r="C22" s="81" t="s">
        <v>27</v>
      </c>
      <c r="D22" s="43" t="s">
        <v>142</v>
      </c>
      <c r="E22" s="30"/>
      <c r="F22" s="30"/>
      <c r="G22" s="30"/>
      <c r="H22" s="32"/>
      <c r="I22" s="3"/>
      <c r="J22" s="44"/>
      <c r="K22" s="44"/>
      <c r="L22" s="44"/>
      <c r="M22" s="44"/>
      <c r="N22" s="44"/>
      <c r="O22" s="44"/>
      <c r="P22" s="44"/>
      <c r="Q22" s="44"/>
      <c r="R22" s="44"/>
      <c r="S22" s="44"/>
      <c r="T22" s="44"/>
    </row>
    <row r="23" spans="2:20" ht="6" customHeight="1" x14ac:dyDescent="0.15"/>
    <row r="24" spans="2:20" x14ac:dyDescent="0.15">
      <c r="E24" s="51"/>
      <c r="F24" s="51"/>
      <c r="G24" s="51"/>
    </row>
    <row r="25" spans="2:20" x14ac:dyDescent="0.15">
      <c r="E25" s="51"/>
      <c r="F25" s="51"/>
      <c r="G25" s="51"/>
    </row>
    <row r="26" spans="2:20" x14ac:dyDescent="0.15">
      <c r="E26" s="51"/>
      <c r="F26" s="51"/>
      <c r="G26" s="51"/>
      <c r="M26" s="64"/>
    </row>
    <row r="27" spans="2:20" x14ac:dyDescent="0.15">
      <c r="E27" s="51"/>
      <c r="F27" s="51"/>
      <c r="G27" s="51"/>
      <c r="M27" s="64"/>
    </row>
    <row r="28" spans="2:20" x14ac:dyDescent="0.15">
      <c r="G28" s="9"/>
      <c r="H28" s="9"/>
      <c r="I28" s="51"/>
      <c r="J28" s="51"/>
      <c r="K28" s="51"/>
      <c r="L28" s="51"/>
      <c r="M28" s="51"/>
    </row>
  </sheetData>
  <mergeCells count="14">
    <mergeCell ref="C20:H20"/>
    <mergeCell ref="C12:D13"/>
    <mergeCell ref="H12:H13"/>
    <mergeCell ref="G12:G13"/>
    <mergeCell ref="E7:E8"/>
    <mergeCell ref="G7:G8"/>
    <mergeCell ref="E12:E13"/>
    <mergeCell ref="F12:F13"/>
    <mergeCell ref="E3:F3"/>
    <mergeCell ref="G3:H3"/>
    <mergeCell ref="H4:H5"/>
    <mergeCell ref="G4:G5"/>
    <mergeCell ref="F4:F5"/>
    <mergeCell ref="E4:E5"/>
  </mergeCells>
  <pageMargins left="0.7" right="0.7" top="0.75" bottom="0.75" header="0.3" footer="0.3"/>
  <pageSetup paperSize="9" orientation="landscape" r:id="rId1"/>
  <ignoredErrors>
    <ignoredError sqref="C21:C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3E45-31FA-47ED-8C2B-EA3B747714A1}">
  <sheetPr>
    <pageSetUpPr fitToPage="1"/>
  </sheetPr>
  <dimension ref="A1:AC136"/>
  <sheetViews>
    <sheetView showGridLines="0" tabSelected="1" zoomScaleNormal="100" workbookViewId="0">
      <pane xSplit="5" ySplit="3" topLeftCell="F4" activePane="bottomRight" state="frozen"/>
      <selection activeCell="E92" sqref="E92:Q92"/>
      <selection pane="topRight" activeCell="E92" sqref="E92:Q92"/>
      <selection pane="bottomLeft" activeCell="E92" sqref="E92:Q92"/>
      <selection pane="bottomRight" activeCell="B2" sqref="B2"/>
    </sheetView>
  </sheetViews>
  <sheetFormatPr baseColWidth="10" defaultColWidth="9.1640625" defaultRowHeight="13" x14ac:dyDescent="0.15"/>
  <cols>
    <col min="1" max="1" width="2.1640625" style="3" customWidth="1"/>
    <col min="2" max="2" width="4.5" style="1" customWidth="1"/>
    <col min="3" max="3" width="33.83203125" style="2" customWidth="1"/>
    <col min="4" max="4" width="2.83203125" style="2" customWidth="1"/>
    <col min="5" max="5" width="44.5" style="1" customWidth="1"/>
    <col min="6" max="6" width="2.1640625" style="1" customWidth="1"/>
    <col min="7" max="9" width="12.1640625" style="1" customWidth="1"/>
    <col min="10" max="10" width="2.1640625" style="1" customWidth="1"/>
    <col min="11" max="13" width="12.1640625" style="1" customWidth="1"/>
    <col min="14" max="14" width="2.1640625" style="1" customWidth="1"/>
    <col min="15" max="16" width="12.1640625" style="1" customWidth="1"/>
    <col min="17" max="17" width="12.1640625" style="3" customWidth="1"/>
    <col min="18" max="20" width="9.1640625" style="3"/>
    <col min="21" max="21" width="10" style="3" bestFit="1" customWidth="1"/>
    <col min="22" max="16384" width="9.1640625" style="3"/>
  </cols>
  <sheetData>
    <row r="1" spans="1:29" ht="7.5" customHeight="1" thickBot="1" x14ac:dyDescent="0.2">
      <c r="A1" s="103"/>
      <c r="E1" s="2"/>
      <c r="Q1" s="1"/>
    </row>
    <row r="2" spans="1:29" x14ac:dyDescent="0.15">
      <c r="B2" s="4" t="s">
        <v>0</v>
      </c>
      <c r="C2" s="28"/>
      <c r="D2" s="28"/>
      <c r="E2" s="28"/>
      <c r="F2" s="73"/>
      <c r="G2" s="213" t="s">
        <v>1</v>
      </c>
      <c r="H2" s="214"/>
      <c r="I2" s="215"/>
      <c r="J2" s="73"/>
      <c r="K2" s="213" t="s">
        <v>2</v>
      </c>
      <c r="L2" s="214"/>
      <c r="M2" s="215"/>
      <c r="N2" s="73"/>
      <c r="O2" s="213" t="s">
        <v>3</v>
      </c>
      <c r="P2" s="214"/>
      <c r="Q2" s="215"/>
    </row>
    <row r="3" spans="1:29" x14ac:dyDescent="0.15">
      <c r="B3" s="20"/>
      <c r="C3" s="7"/>
      <c r="D3" s="3" t="s">
        <v>181</v>
      </c>
      <c r="E3" s="3"/>
      <c r="F3" s="74"/>
      <c r="G3" s="9" t="s">
        <v>4</v>
      </c>
      <c r="H3" s="9" t="s">
        <v>5</v>
      </c>
      <c r="I3" s="10" t="s">
        <v>1</v>
      </c>
      <c r="J3" s="74"/>
      <c r="K3" s="9" t="s">
        <v>6</v>
      </c>
      <c r="L3" s="9" t="s">
        <v>7</v>
      </c>
      <c r="M3" s="10" t="s">
        <v>2</v>
      </c>
      <c r="N3" s="74"/>
      <c r="O3" s="9" t="s">
        <v>8</v>
      </c>
      <c r="P3" s="9" t="s">
        <v>9</v>
      </c>
      <c r="Q3" s="10" t="s">
        <v>3</v>
      </c>
    </row>
    <row r="4" spans="1:29" x14ac:dyDescent="0.15">
      <c r="B4" s="20"/>
      <c r="C4" s="7"/>
      <c r="D4" s="56" t="s">
        <v>10</v>
      </c>
      <c r="E4" s="56"/>
      <c r="F4" s="75"/>
      <c r="G4" s="58"/>
      <c r="H4" s="58"/>
      <c r="I4" s="59"/>
      <c r="J4" s="75"/>
      <c r="K4" s="58"/>
      <c r="L4" s="58"/>
      <c r="M4" s="59"/>
      <c r="N4" s="75"/>
      <c r="O4" s="58"/>
      <c r="P4" s="58"/>
      <c r="Q4" s="59"/>
    </row>
    <row r="5" spans="1:29" x14ac:dyDescent="0.15">
      <c r="B5" s="20"/>
      <c r="C5" s="3"/>
      <c r="D5" s="68" t="s">
        <v>149</v>
      </c>
      <c r="E5" s="68"/>
      <c r="F5" s="75"/>
      <c r="G5" s="69"/>
      <c r="H5" s="69"/>
      <c r="I5" s="70"/>
      <c r="J5" s="75"/>
      <c r="K5" s="69"/>
      <c r="L5" s="69"/>
      <c r="M5" s="70"/>
      <c r="N5" s="75"/>
      <c r="O5" s="69"/>
      <c r="P5" s="69"/>
      <c r="Q5" s="70"/>
    </row>
    <row r="6" spans="1:29" ht="15" x14ac:dyDescent="0.15">
      <c r="B6" s="20"/>
      <c r="C6" s="3"/>
      <c r="D6" s="8" t="s">
        <v>221</v>
      </c>
      <c r="E6" s="8"/>
      <c r="F6" s="136"/>
      <c r="G6" s="204">
        <f>G14+G22+G30+G38+G46+G54</f>
        <v>2039</v>
      </c>
      <c r="H6" s="204">
        <f>I6-G6</f>
        <v>2442</v>
      </c>
      <c r="I6" s="204">
        <f>I14+I22+I30+I38+I46+I54</f>
        <v>4481</v>
      </c>
      <c r="J6" s="205"/>
      <c r="K6" s="16">
        <f>K14+K22+K30+K38+K46+K54</f>
        <v>2556</v>
      </c>
      <c r="L6" s="16">
        <f>M6-K6</f>
        <v>2911</v>
      </c>
      <c r="M6" s="16">
        <f>M14+M22+M30+M38+M46+M54</f>
        <v>5467</v>
      </c>
      <c r="N6" s="55"/>
      <c r="O6" s="16">
        <f>O14+O22+O30+O38+O46+O54</f>
        <v>2963</v>
      </c>
      <c r="P6" s="16">
        <f>Q6-O6</f>
        <v>3207</v>
      </c>
      <c r="Q6" s="17">
        <f>Q14+Q22+Q30+Q38+Q46+Q54</f>
        <v>6170</v>
      </c>
    </row>
    <row r="7" spans="1:29" x14ac:dyDescent="0.15">
      <c r="A7" s="103"/>
      <c r="B7" s="20"/>
      <c r="C7" s="3"/>
      <c r="D7" s="13" t="s">
        <v>12</v>
      </c>
      <c r="E7" s="93"/>
      <c r="F7" s="136"/>
      <c r="G7" s="45">
        <v>3.9245667686034658E-2</v>
      </c>
      <c r="H7" s="45">
        <v>6.6841415465268783E-2</v>
      </c>
      <c r="I7" s="45">
        <v>5.4104916490237631E-2</v>
      </c>
      <c r="J7" s="55"/>
      <c r="K7" s="45">
        <f>K6/G6-1</f>
        <v>0.25355566454144185</v>
      </c>
      <c r="L7" s="45">
        <f>L6/H6-1</f>
        <v>0.19205569205569195</v>
      </c>
      <c r="M7" s="45">
        <f>M6/I6-1</f>
        <v>0.22004016960499895</v>
      </c>
      <c r="N7" s="55"/>
      <c r="O7" s="45">
        <f>O6/K6-1</f>
        <v>0.15923317683881066</v>
      </c>
      <c r="P7" s="45">
        <f>P6/L6-1</f>
        <v>0.1016832703538304</v>
      </c>
      <c r="Q7" s="150">
        <f>Q6/M6-1</f>
        <v>0.12858972013901582</v>
      </c>
      <c r="R7" s="76"/>
      <c r="V7" s="76"/>
      <c r="W7" s="76"/>
      <c r="X7" s="76"/>
      <c r="Z7" s="76"/>
      <c r="AA7" s="76"/>
      <c r="AC7" s="76"/>
    </row>
    <row r="8" spans="1:29" x14ac:dyDescent="0.15">
      <c r="A8" s="103"/>
      <c r="B8" s="20"/>
      <c r="C8" s="3"/>
      <c r="D8" s="13" t="s">
        <v>13</v>
      </c>
      <c r="E8" s="93"/>
      <c r="F8" s="136"/>
      <c r="G8" s="45">
        <v>0.18</v>
      </c>
      <c r="H8" s="45">
        <v>0.16</v>
      </c>
      <c r="I8" s="45">
        <v>0.16</v>
      </c>
      <c r="J8" s="55"/>
      <c r="K8" s="45">
        <v>0.16</v>
      </c>
      <c r="L8" s="45">
        <v>0.22</v>
      </c>
      <c r="M8" s="45">
        <v>0.19397283531409168</v>
      </c>
      <c r="N8" s="55"/>
      <c r="O8" s="45">
        <v>0.26</v>
      </c>
      <c r="P8" s="45">
        <v>0.17</v>
      </c>
      <c r="Q8" s="150">
        <v>0.21</v>
      </c>
      <c r="R8" s="76"/>
      <c r="T8" s="76"/>
      <c r="V8" s="76"/>
      <c r="W8" s="76"/>
      <c r="X8" s="76"/>
      <c r="Z8" s="76"/>
      <c r="AA8" s="76"/>
      <c r="AC8" s="76"/>
    </row>
    <row r="9" spans="1:29" ht="15" x14ac:dyDescent="0.15">
      <c r="A9" s="103"/>
      <c r="B9" s="20"/>
      <c r="C9" s="3"/>
      <c r="D9" s="8" t="s">
        <v>213</v>
      </c>
      <c r="E9" s="8"/>
      <c r="F9" s="136"/>
      <c r="G9" s="16">
        <f>G25+G17+G33+G49+G41+G57</f>
        <v>-137</v>
      </c>
      <c r="H9" s="16">
        <f>I9-G9</f>
        <v>-32</v>
      </c>
      <c r="I9" s="16">
        <f>I25+I17+I33+I49+I41+I57</f>
        <v>-169</v>
      </c>
      <c r="J9" s="55"/>
      <c r="K9" s="16">
        <f>K25+K17+K33+K49+K41+K57</f>
        <v>109</v>
      </c>
      <c r="L9" s="16">
        <f>M9-K9</f>
        <v>207</v>
      </c>
      <c r="M9" s="16">
        <f>M25+M17+M33+M49+M41+M57</f>
        <v>316</v>
      </c>
      <c r="N9" s="55"/>
      <c r="O9" s="16">
        <f>O25+O17+O33+O49+O41+O57</f>
        <v>294</v>
      </c>
      <c r="P9" s="16">
        <f>Q9-O9</f>
        <v>361</v>
      </c>
      <c r="Q9" s="17">
        <f>Q25+Q17+Q33+Q49+Q41+Q57</f>
        <v>655</v>
      </c>
      <c r="R9" s="76"/>
      <c r="T9" s="76"/>
      <c r="U9" s="190"/>
      <c r="V9" s="76"/>
      <c r="W9" s="76"/>
      <c r="X9" s="76"/>
      <c r="Z9" s="76"/>
      <c r="AA9" s="76"/>
      <c r="AC9" s="76"/>
    </row>
    <row r="10" spans="1:29" x14ac:dyDescent="0.15">
      <c r="A10" s="103"/>
      <c r="B10" s="20"/>
      <c r="C10" s="3"/>
      <c r="D10" s="13" t="s">
        <v>14</v>
      </c>
      <c r="E10" s="93"/>
      <c r="F10" s="136"/>
      <c r="G10" s="45">
        <f t="shared" ref="G10:I10" si="0">G9/G6</f>
        <v>-6.7189798921039726E-2</v>
      </c>
      <c r="H10" s="45">
        <f t="shared" si="0"/>
        <v>-1.3104013104013105E-2</v>
      </c>
      <c r="I10" s="45">
        <f t="shared" si="0"/>
        <v>-3.7714795804507921E-2</v>
      </c>
      <c r="J10" s="55"/>
      <c r="K10" s="45">
        <f t="shared" ref="K10:M10" si="1">K9/K6</f>
        <v>4.2644757433489826E-2</v>
      </c>
      <c r="L10" s="45">
        <f t="shared" si="1"/>
        <v>7.1109584335279974E-2</v>
      </c>
      <c r="M10" s="45">
        <f t="shared" si="1"/>
        <v>5.7801353576001462E-2</v>
      </c>
      <c r="N10" s="55"/>
      <c r="O10" s="45">
        <f t="shared" ref="O10:P10" si="2">O9/O6</f>
        <v>9.9223759703003719E-2</v>
      </c>
      <c r="P10" s="45">
        <f t="shared" si="2"/>
        <v>0.11256626130339882</v>
      </c>
      <c r="Q10" s="150">
        <f>Q9/Q6</f>
        <v>0.10615883306320907</v>
      </c>
      <c r="R10" s="76"/>
      <c r="T10" s="76"/>
      <c r="V10" s="76"/>
      <c r="W10" s="76"/>
      <c r="X10" s="76"/>
      <c r="Z10" s="76"/>
      <c r="AA10" s="76"/>
      <c r="AC10" s="76"/>
    </row>
    <row r="11" spans="1:29" ht="15" x14ac:dyDescent="0.15">
      <c r="A11" s="103"/>
      <c r="B11" s="20"/>
      <c r="C11" s="3"/>
      <c r="D11" s="8" t="s">
        <v>223</v>
      </c>
      <c r="E11" s="8"/>
      <c r="F11" s="136"/>
      <c r="G11" s="16">
        <f>G27+G19+G35+G51+G43+G59</f>
        <v>-256</v>
      </c>
      <c r="H11" s="16">
        <f>I11-G11</f>
        <v>-157</v>
      </c>
      <c r="I11" s="16">
        <f>I27+I19+I35+I51+I43+I59</f>
        <v>-413</v>
      </c>
      <c r="J11" s="55"/>
      <c r="K11" s="16">
        <f>K27+K19+K35+K51+K43+K59</f>
        <v>-36</v>
      </c>
      <c r="L11" s="16">
        <f>M11-K11</f>
        <v>74</v>
      </c>
      <c r="M11" s="16">
        <f>M27+M19+M35+M51+M43+M59</f>
        <v>38</v>
      </c>
      <c r="N11" s="55"/>
      <c r="O11" s="16">
        <f>O27+O19+O35+O51+O43+O59</f>
        <v>181</v>
      </c>
      <c r="P11" s="16">
        <f>Q11-O11</f>
        <v>262</v>
      </c>
      <c r="Q11" s="17">
        <f>Q27+Q19+Q35+Q51+Q43+Q59</f>
        <v>443</v>
      </c>
      <c r="R11" s="76"/>
      <c r="U11" s="76"/>
      <c r="V11" s="76"/>
      <c r="W11" s="76"/>
      <c r="X11" s="76"/>
      <c r="Z11" s="76"/>
      <c r="AA11" s="76"/>
      <c r="AC11" s="76"/>
    </row>
    <row r="12" spans="1:29" x14ac:dyDescent="0.15">
      <c r="A12" s="103"/>
      <c r="B12" s="20"/>
      <c r="C12" s="3"/>
      <c r="D12" s="13" t="s">
        <v>16</v>
      </c>
      <c r="E12" s="93"/>
      <c r="F12" s="136"/>
      <c r="G12" s="45">
        <f t="shared" ref="G12:I12" si="3">G11/G6</f>
        <v>-0.12555174104953409</v>
      </c>
      <c r="H12" s="45">
        <f t="shared" si="3"/>
        <v>-6.4291564291564296E-2</v>
      </c>
      <c r="I12" s="45">
        <f t="shared" si="3"/>
        <v>-9.2166927025217588E-2</v>
      </c>
      <c r="J12" s="55"/>
      <c r="K12" s="45">
        <f t="shared" ref="K12:M12" si="4">K11/K6</f>
        <v>-1.4084507042253521E-2</v>
      </c>
      <c r="L12" s="45">
        <f t="shared" si="4"/>
        <v>2.5420817588457576E-2</v>
      </c>
      <c r="M12" s="45">
        <f t="shared" si="4"/>
        <v>6.9507956831900497E-3</v>
      </c>
      <c r="N12" s="55"/>
      <c r="O12" s="45">
        <f t="shared" ref="O12:P12" si="5">O11/O6</f>
        <v>6.1086736415794804E-2</v>
      </c>
      <c r="P12" s="45">
        <f t="shared" si="5"/>
        <v>8.1696289367009664E-2</v>
      </c>
      <c r="Q12" s="150">
        <f>Q11/Q6</f>
        <v>7.1799027552674227E-2</v>
      </c>
      <c r="R12" s="76"/>
      <c r="U12" s="76"/>
      <c r="V12" s="76"/>
      <c r="W12" s="76"/>
      <c r="X12" s="76"/>
      <c r="Z12" s="76"/>
      <c r="AA12" s="76"/>
      <c r="AC12" s="76"/>
    </row>
    <row r="13" spans="1:29" x14ac:dyDescent="0.15">
      <c r="A13" s="103"/>
      <c r="B13" s="20"/>
      <c r="C13" s="3"/>
      <c r="D13" s="65" t="s">
        <v>31</v>
      </c>
      <c r="E13" s="174"/>
      <c r="F13" s="136"/>
      <c r="G13" s="11"/>
      <c r="H13" s="11"/>
      <c r="I13" s="11"/>
      <c r="J13" s="55"/>
      <c r="K13" s="11"/>
      <c r="L13" s="11"/>
      <c r="M13" s="11"/>
      <c r="N13" s="55"/>
      <c r="O13" s="11"/>
      <c r="P13" s="11"/>
      <c r="Q13" s="133"/>
      <c r="R13" s="76"/>
      <c r="T13" s="76"/>
      <c r="V13" s="76"/>
      <c r="W13" s="76"/>
      <c r="X13" s="76"/>
      <c r="Z13" s="76"/>
      <c r="AA13" s="76"/>
      <c r="AC13" s="76"/>
    </row>
    <row r="14" spans="1:29" ht="15" x14ac:dyDescent="0.15">
      <c r="A14" s="103"/>
      <c r="B14" s="20"/>
      <c r="C14" s="3"/>
      <c r="D14" s="66" t="s">
        <v>221</v>
      </c>
      <c r="E14" s="8"/>
      <c r="F14" s="136"/>
      <c r="G14" s="16">
        <f>'Food Delivery'!G7</f>
        <v>433</v>
      </c>
      <c r="H14" s="16">
        <f>I14-G14</f>
        <v>472</v>
      </c>
      <c r="I14" s="16">
        <f>'Food Delivery'!I7</f>
        <v>905</v>
      </c>
      <c r="J14" s="55"/>
      <c r="K14" s="16">
        <f>'Food Delivery'!K6</f>
        <v>679</v>
      </c>
      <c r="L14" s="16">
        <f>'Food Delivery'!L6</f>
        <v>543</v>
      </c>
      <c r="M14" s="16">
        <f>'Food Delivery'!M6</f>
        <v>1222</v>
      </c>
      <c r="N14" s="55"/>
      <c r="O14" s="16">
        <f>'Food Delivery'!O6</f>
        <v>674</v>
      </c>
      <c r="P14" s="16">
        <f>'Food Delivery'!P6</f>
        <v>660</v>
      </c>
      <c r="Q14" s="17">
        <f>'Food Delivery'!Q6</f>
        <v>1334</v>
      </c>
      <c r="R14" s="76"/>
      <c r="T14" s="76"/>
      <c r="V14" s="76"/>
      <c r="W14" s="76"/>
      <c r="X14" s="76"/>
      <c r="Z14" s="76"/>
      <c r="AA14" s="76"/>
      <c r="AC14" s="76"/>
    </row>
    <row r="15" spans="1:29" x14ac:dyDescent="0.15">
      <c r="A15" s="103"/>
      <c r="B15" s="20"/>
      <c r="C15" s="3"/>
      <c r="D15" s="67" t="s">
        <v>12</v>
      </c>
      <c r="E15" s="93"/>
      <c r="F15" s="136"/>
      <c r="G15" s="45">
        <f>'Food Delivery'!G8</f>
        <v>0.49310344827586206</v>
      </c>
      <c r="H15" s="45">
        <f>'Food Delivery'!H8</f>
        <v>0.41741741741741745</v>
      </c>
      <c r="I15" s="45">
        <f>'Food Delivery'!I8</f>
        <v>0.4526484751203852</v>
      </c>
      <c r="J15" s="55"/>
      <c r="K15" s="45">
        <f>K14/G14-1</f>
        <v>0.56812933025404155</v>
      </c>
      <c r="L15" s="45">
        <f t="shared" ref="L15:M15" si="6">L14/H14-1</f>
        <v>0.15042372881355925</v>
      </c>
      <c r="M15" s="45">
        <f t="shared" si="6"/>
        <v>0.35027624309392258</v>
      </c>
      <c r="N15" s="189"/>
      <c r="O15" s="45">
        <f>O14/K14-1</f>
        <v>-7.3637702503681624E-3</v>
      </c>
      <c r="P15" s="45">
        <f t="shared" ref="P15:Q15" si="7">P14/L14-1</f>
        <v>0.21546961325966851</v>
      </c>
      <c r="Q15" s="150">
        <f t="shared" si="7"/>
        <v>9.1653027823240585E-2</v>
      </c>
      <c r="R15" s="76"/>
      <c r="S15" s="76"/>
      <c r="T15" s="76"/>
      <c r="V15" s="76"/>
      <c r="W15" s="76"/>
      <c r="X15" s="76"/>
      <c r="Z15" s="76"/>
      <c r="AA15" s="76"/>
      <c r="AC15" s="76"/>
    </row>
    <row r="16" spans="1:29" x14ac:dyDescent="0.15">
      <c r="A16" s="103"/>
      <c r="B16" s="20"/>
      <c r="C16" s="3"/>
      <c r="D16" s="67" t="s">
        <v>13</v>
      </c>
      <c r="E16" s="93"/>
      <c r="F16" s="136"/>
      <c r="G16" s="45">
        <f>'Food Delivery'!G9</f>
        <v>0.45783926218708826</v>
      </c>
      <c r="H16" s="45">
        <f>'Food Delivery'!H9</f>
        <v>0.37919272313814667</v>
      </c>
      <c r="I16" s="45">
        <f>'Food Delivery'!I9</f>
        <v>0.41562404638388772</v>
      </c>
      <c r="J16" s="55"/>
      <c r="K16" s="45">
        <f>'Food Delivery'!K9</f>
        <v>0.18566922036953581</v>
      </c>
      <c r="L16" s="45">
        <f>'Food Delivery'!L9</f>
        <v>0.22149302707136997</v>
      </c>
      <c r="M16" s="45">
        <f>'Food Delivery'!M9</f>
        <v>0.20442344857204209</v>
      </c>
      <c r="N16" s="189"/>
      <c r="O16" s="45">
        <f>'Food Delivery'!O9</f>
        <v>0.31058020477815701</v>
      </c>
      <c r="P16" s="45">
        <f>'Food Delivery'!P9</f>
        <v>0.31</v>
      </c>
      <c r="Q16" s="150">
        <f>'Food Delivery'!Q9</f>
        <v>0.30899376669634909</v>
      </c>
      <c r="R16" s="76"/>
      <c r="S16" s="76"/>
      <c r="T16" s="172"/>
      <c r="V16" s="76"/>
      <c r="W16" s="76"/>
      <c r="X16" s="76"/>
      <c r="Z16" s="76"/>
      <c r="AA16" s="76"/>
      <c r="AC16" s="76"/>
    </row>
    <row r="17" spans="1:29" ht="15" x14ac:dyDescent="0.15">
      <c r="A17" s="103"/>
      <c r="B17" s="20"/>
      <c r="C17" s="3"/>
      <c r="D17" s="66" t="s">
        <v>213</v>
      </c>
      <c r="E17" s="8"/>
      <c r="F17" s="136"/>
      <c r="G17" s="16">
        <f>'Food Delivery'!G10</f>
        <v>-58</v>
      </c>
      <c r="H17" s="16">
        <f>I17-G17</f>
        <v>-33</v>
      </c>
      <c r="I17" s="16">
        <f>'Food Delivery'!I10</f>
        <v>-91</v>
      </c>
      <c r="J17" s="55"/>
      <c r="K17" s="204">
        <f>'Food Delivery'!K10</f>
        <v>40</v>
      </c>
      <c r="L17" s="204">
        <f>M17-K17</f>
        <v>86</v>
      </c>
      <c r="M17" s="204">
        <f>'Food Delivery'!M10</f>
        <v>126</v>
      </c>
      <c r="N17" s="189"/>
      <c r="O17" s="16">
        <f>'Food Delivery'!O10</f>
        <v>113</v>
      </c>
      <c r="P17" s="16">
        <f>Q17-O17</f>
        <v>135</v>
      </c>
      <c r="Q17" s="17">
        <f>'Food Delivery'!Q10</f>
        <v>248</v>
      </c>
      <c r="R17" s="76"/>
      <c r="S17" s="76"/>
      <c r="T17" s="172"/>
      <c r="V17" s="76"/>
      <c r="W17" s="76"/>
      <c r="X17" s="76"/>
      <c r="Z17" s="76"/>
      <c r="AA17" s="76"/>
      <c r="AC17" s="76"/>
    </row>
    <row r="18" spans="1:29" x14ac:dyDescent="0.15">
      <c r="A18" s="103"/>
      <c r="B18" s="20"/>
      <c r="C18" s="3"/>
      <c r="D18" s="67" t="s">
        <v>14</v>
      </c>
      <c r="E18" s="93"/>
      <c r="F18" s="136"/>
      <c r="G18" s="45">
        <f>G17/G14</f>
        <v>-0.13394919168591224</v>
      </c>
      <c r="H18" s="45">
        <f>H17/H14</f>
        <v>-6.991525423728813E-2</v>
      </c>
      <c r="I18" s="45">
        <f>I17/I14</f>
        <v>-0.10055248618784531</v>
      </c>
      <c r="J18" s="55"/>
      <c r="K18" s="232">
        <f>K17/K14</f>
        <v>5.8910162002945507E-2</v>
      </c>
      <c r="L18" s="232">
        <f>L17/L14</f>
        <v>0.15837937384898712</v>
      </c>
      <c r="M18" s="232">
        <f>M17/M14</f>
        <v>0.10310965630114566</v>
      </c>
      <c r="N18" s="55"/>
      <c r="O18" s="45">
        <f>O17/O14</f>
        <v>0.16765578635014836</v>
      </c>
      <c r="P18" s="45">
        <f>P17/P14</f>
        <v>0.20454545454545456</v>
      </c>
      <c r="Q18" s="150">
        <f>Q17/Q14</f>
        <v>0.18590704647676162</v>
      </c>
      <c r="R18" s="76"/>
      <c r="S18" s="76"/>
      <c r="T18" s="76"/>
      <c r="V18" s="76"/>
      <c r="W18" s="76"/>
      <c r="X18" s="76"/>
      <c r="Z18" s="76"/>
      <c r="AA18" s="76"/>
      <c r="AC18" s="76"/>
    </row>
    <row r="19" spans="1:29" ht="15" x14ac:dyDescent="0.15">
      <c r="A19" s="103"/>
      <c r="B19" s="20"/>
      <c r="C19" s="3"/>
      <c r="D19" s="66" t="s">
        <v>173</v>
      </c>
      <c r="E19" s="8"/>
      <c r="F19" s="136"/>
      <c r="G19" s="16">
        <f>'Food Delivery'!G12</f>
        <v>-76</v>
      </c>
      <c r="H19" s="16">
        <f>I19-G19</f>
        <v>-48</v>
      </c>
      <c r="I19" s="16">
        <f>'Food Delivery'!I12</f>
        <v>-124</v>
      </c>
      <c r="J19" s="55"/>
      <c r="K19" s="16">
        <f>'Food Delivery'!K12</f>
        <v>5</v>
      </c>
      <c r="L19" s="16">
        <f>M19-K19</f>
        <v>62</v>
      </c>
      <c r="M19" s="16">
        <f>'Food Delivery'!M12</f>
        <v>67</v>
      </c>
      <c r="N19" s="55"/>
      <c r="O19" s="16">
        <f>'Food Delivery'!O12</f>
        <v>94</v>
      </c>
      <c r="P19" s="16">
        <f>Q19-O19</f>
        <v>124</v>
      </c>
      <c r="Q19" s="17">
        <f>'Food Delivery'!Q12</f>
        <v>218</v>
      </c>
      <c r="R19" s="76"/>
      <c r="S19" s="76"/>
      <c r="T19" s="76"/>
      <c r="V19" s="76"/>
      <c r="W19" s="76"/>
      <c r="X19" s="76"/>
      <c r="Z19" s="76"/>
      <c r="AA19" s="76"/>
      <c r="AC19" s="76"/>
    </row>
    <row r="20" spans="1:29" x14ac:dyDescent="0.15">
      <c r="A20" s="103"/>
      <c r="B20" s="20"/>
      <c r="C20" s="3"/>
      <c r="D20" s="67" t="s">
        <v>16</v>
      </c>
      <c r="E20" s="93"/>
      <c r="F20" s="136"/>
      <c r="G20" s="45">
        <f>G19/G14</f>
        <v>-0.17551963048498845</v>
      </c>
      <c r="H20" s="45">
        <f>H19/H14</f>
        <v>-0.10169491525423729</v>
      </c>
      <c r="I20" s="45">
        <f>I19/I14</f>
        <v>-0.13701657458563535</v>
      </c>
      <c r="J20" s="55"/>
      <c r="K20" s="45">
        <f>K19/K14</f>
        <v>7.3637702503681884E-3</v>
      </c>
      <c r="L20" s="45">
        <f t="shared" ref="L20:M20" si="8">L19/L14</f>
        <v>0.1141804788213628</v>
      </c>
      <c r="M20" s="45">
        <f t="shared" si="8"/>
        <v>5.4828150572831427E-2</v>
      </c>
      <c r="N20" s="55"/>
      <c r="O20" s="45">
        <f t="shared" ref="O20:Q20" si="9">O19/O14</f>
        <v>0.1394658753709199</v>
      </c>
      <c r="P20" s="45">
        <f t="shared" si="9"/>
        <v>0.18787878787878787</v>
      </c>
      <c r="Q20" s="150">
        <f t="shared" si="9"/>
        <v>0.16341829085457271</v>
      </c>
      <c r="R20" s="76"/>
      <c r="S20" s="76"/>
      <c r="T20" s="76"/>
      <c r="V20" s="76"/>
      <c r="W20" s="76"/>
      <c r="X20" s="76"/>
      <c r="Z20" s="76"/>
      <c r="AA20" s="76"/>
      <c r="AC20" s="76"/>
    </row>
    <row r="21" spans="1:29" x14ac:dyDescent="0.15">
      <c r="A21" s="103"/>
      <c r="B21" s="20"/>
      <c r="C21" s="3"/>
      <c r="D21" s="65" t="s">
        <v>17</v>
      </c>
      <c r="E21" s="174"/>
      <c r="F21" s="136"/>
      <c r="G21" s="11"/>
      <c r="H21" s="11"/>
      <c r="I21" s="11"/>
      <c r="J21" s="55"/>
      <c r="K21" s="11"/>
      <c r="L21" s="11"/>
      <c r="M21" s="11"/>
      <c r="N21" s="55"/>
      <c r="O21" s="11"/>
      <c r="P21" s="11"/>
      <c r="Q21" s="133"/>
      <c r="R21" s="76"/>
      <c r="S21" s="76"/>
      <c r="T21" s="76"/>
      <c r="V21" s="76"/>
      <c r="W21" s="76"/>
      <c r="X21" s="76"/>
      <c r="Z21" s="76"/>
      <c r="AA21" s="76"/>
      <c r="AC21" s="76"/>
    </row>
    <row r="22" spans="1:29" x14ac:dyDescent="0.15">
      <c r="A22" s="103"/>
      <c r="B22" s="20"/>
      <c r="C22" s="3"/>
      <c r="D22" s="66" t="s">
        <v>11</v>
      </c>
      <c r="E22" s="8"/>
      <c r="F22" s="136"/>
      <c r="G22" s="16">
        <f>Classifieds!G12</f>
        <v>247</v>
      </c>
      <c r="H22" s="16">
        <f>I22-G22</f>
        <v>272</v>
      </c>
      <c r="I22" s="16">
        <f>Classifieds!I12</f>
        <v>519</v>
      </c>
      <c r="J22" s="55"/>
      <c r="K22" s="16">
        <f>Classifieds!K12</f>
        <v>342</v>
      </c>
      <c r="L22" s="16">
        <f>M22-K22</f>
        <v>365</v>
      </c>
      <c r="M22" s="16">
        <f>Classifieds!M12</f>
        <v>707</v>
      </c>
      <c r="N22" s="55"/>
      <c r="O22" s="16">
        <f>Classifieds!O12</f>
        <v>399</v>
      </c>
      <c r="P22" s="16">
        <f>Q22-O22</f>
        <v>389</v>
      </c>
      <c r="Q22" s="17">
        <f>Classifieds!Q12</f>
        <v>788</v>
      </c>
      <c r="R22" s="76"/>
      <c r="S22" s="76"/>
      <c r="T22" s="76"/>
      <c r="V22" s="76"/>
      <c r="W22" s="76"/>
      <c r="X22" s="76"/>
      <c r="Z22" s="76"/>
      <c r="AA22" s="76"/>
      <c r="AC22" s="76"/>
    </row>
    <row r="23" spans="1:29" x14ac:dyDescent="0.15">
      <c r="A23" s="103"/>
      <c r="B23" s="20"/>
      <c r="C23" s="3"/>
      <c r="D23" s="67" t="s">
        <v>12</v>
      </c>
      <c r="E23" s="93"/>
      <c r="F23" s="136"/>
      <c r="G23" s="45">
        <f>Classifieds!G13</f>
        <v>-9.5238095238095233E-2</v>
      </c>
      <c r="H23" s="45">
        <f>Classifieds!H13</f>
        <v>9.6774193548387011E-2</v>
      </c>
      <c r="I23" s="45">
        <f>Classifieds!I13</f>
        <v>-3.8387715930902067E-3</v>
      </c>
      <c r="J23" s="55"/>
      <c r="K23" s="45">
        <f>K22/G22-1</f>
        <v>0.38461538461538458</v>
      </c>
      <c r="L23" s="45">
        <f>L22/H22-1</f>
        <v>0.34191176470588225</v>
      </c>
      <c r="M23" s="45">
        <f>M22/I22-1</f>
        <v>0.36223506743737954</v>
      </c>
      <c r="N23" s="55"/>
      <c r="O23" s="45">
        <f>O22/K22-1</f>
        <v>0.16666666666666674</v>
      </c>
      <c r="P23" s="45">
        <f>P22/L22-1</f>
        <v>6.5753424657534199E-2</v>
      </c>
      <c r="Q23" s="150">
        <f>Q22/M22-1</f>
        <v>0.11456859971711464</v>
      </c>
      <c r="R23" s="76"/>
      <c r="S23" s="76"/>
      <c r="T23" s="76"/>
      <c r="V23" s="76"/>
      <c r="W23" s="76"/>
      <c r="X23" s="76"/>
      <c r="Z23" s="76"/>
      <c r="AA23" s="76"/>
      <c r="AC23" s="76"/>
    </row>
    <row r="24" spans="1:29" ht="15" x14ac:dyDescent="0.15">
      <c r="A24" s="103"/>
      <c r="B24" s="20"/>
      <c r="C24" s="3"/>
      <c r="D24" s="67" t="s">
        <v>158</v>
      </c>
      <c r="E24" s="93"/>
      <c r="F24" s="136"/>
      <c r="G24" s="45">
        <f>Classifieds!G14</f>
        <v>0.19</v>
      </c>
      <c r="H24" s="45">
        <f>Classifieds!H14</f>
        <v>0.22</v>
      </c>
      <c r="I24" s="45">
        <f>Classifieds!I14</f>
        <v>0.21</v>
      </c>
      <c r="J24" s="55"/>
      <c r="K24" s="45">
        <f>Classifieds!K14</f>
        <v>0.32</v>
      </c>
      <c r="L24" s="45">
        <f>Classifieds!L14</f>
        <v>0.22</v>
      </c>
      <c r="M24" s="45">
        <f>Classifieds!M14</f>
        <v>0.27</v>
      </c>
      <c r="N24" s="55"/>
      <c r="O24" s="45">
        <f>Classifieds!O14</f>
        <v>0.2</v>
      </c>
      <c r="P24" s="45">
        <f>Classifieds!P14</f>
        <v>0.16</v>
      </c>
      <c r="Q24" s="150">
        <f>Classifieds!Q14</f>
        <v>0.18</v>
      </c>
      <c r="R24" s="76"/>
      <c r="S24" s="76"/>
      <c r="T24" s="76"/>
      <c r="V24" s="76"/>
      <c r="W24" s="76"/>
      <c r="X24" s="76"/>
      <c r="Z24" s="76"/>
      <c r="AA24" s="76"/>
      <c r="AC24" s="76"/>
    </row>
    <row r="25" spans="1:29" ht="15" x14ac:dyDescent="0.15">
      <c r="A25" s="103"/>
      <c r="B25" s="20"/>
      <c r="C25" s="3"/>
      <c r="D25" s="66" t="s">
        <v>222</v>
      </c>
      <c r="E25" s="8"/>
      <c r="F25" s="136"/>
      <c r="G25" s="16">
        <f>Classifieds!G15</f>
        <v>57</v>
      </c>
      <c r="H25" s="16">
        <f>I25-G25</f>
        <v>35</v>
      </c>
      <c r="I25" s="16">
        <f>Classifieds!I15</f>
        <v>92</v>
      </c>
      <c r="J25" s="55"/>
      <c r="K25" s="16">
        <f>Classifieds!K15</f>
        <v>115</v>
      </c>
      <c r="L25" s="16">
        <f>M25-K25</f>
        <v>107</v>
      </c>
      <c r="M25" s="16">
        <f>Classifieds!M15</f>
        <v>222</v>
      </c>
      <c r="N25" s="55"/>
      <c r="O25" s="16">
        <f>Classifieds!O15</f>
        <v>155</v>
      </c>
      <c r="P25" s="16">
        <f>Q25-O25</f>
        <v>159</v>
      </c>
      <c r="Q25" s="17">
        <f>Classifieds!Q15</f>
        <v>314</v>
      </c>
      <c r="R25" s="76"/>
      <c r="S25" s="76"/>
      <c r="T25" s="76"/>
      <c r="V25" s="76"/>
      <c r="W25" s="76"/>
      <c r="X25" s="76"/>
      <c r="Z25" s="76"/>
      <c r="AA25" s="76"/>
      <c r="AC25" s="76"/>
    </row>
    <row r="26" spans="1:29" x14ac:dyDescent="0.15">
      <c r="A26" s="103"/>
      <c r="B26" s="20"/>
      <c r="C26" s="3"/>
      <c r="D26" s="67" t="s">
        <v>14</v>
      </c>
      <c r="E26" s="93"/>
      <c r="F26" s="136"/>
      <c r="G26" s="45">
        <f>G25/G22</f>
        <v>0.23076923076923078</v>
      </c>
      <c r="H26" s="45">
        <f t="shared" ref="H26" si="10">H25/H22</f>
        <v>0.12867647058823528</v>
      </c>
      <c r="I26" s="45">
        <f>I25/I22</f>
        <v>0.17726396917148363</v>
      </c>
      <c r="J26" s="55"/>
      <c r="K26" s="45">
        <f>K25/K22</f>
        <v>0.33625730994152048</v>
      </c>
      <c r="L26" s="45">
        <f t="shared" ref="L26" si="11">L25/L22</f>
        <v>0.29315068493150687</v>
      </c>
      <c r="M26" s="45">
        <f>M25/M22</f>
        <v>0.31400282885431402</v>
      </c>
      <c r="N26" s="55"/>
      <c r="O26" s="45">
        <f>O25/O22</f>
        <v>0.38847117794486213</v>
      </c>
      <c r="P26" s="45">
        <f t="shared" ref="P26" si="12">P25/P22</f>
        <v>0.40874035989717222</v>
      </c>
      <c r="Q26" s="150">
        <f>Q25/Q22</f>
        <v>0.39847715736040606</v>
      </c>
      <c r="R26" s="76"/>
      <c r="S26" s="76"/>
      <c r="T26" s="76"/>
      <c r="V26" s="76"/>
      <c r="W26" s="76"/>
      <c r="X26" s="76"/>
      <c r="Z26" s="76"/>
      <c r="AA26" s="76"/>
      <c r="AC26" s="76"/>
    </row>
    <row r="27" spans="1:29" x14ac:dyDescent="0.15">
      <c r="A27" s="103"/>
      <c r="B27" s="20"/>
      <c r="C27" s="3"/>
      <c r="D27" s="66" t="s">
        <v>19</v>
      </c>
      <c r="E27" s="8"/>
      <c r="F27" s="136"/>
      <c r="G27" s="16">
        <f>Classifieds!G17</f>
        <v>38</v>
      </c>
      <c r="H27" s="16">
        <f>I27-G27</f>
        <v>18</v>
      </c>
      <c r="I27" s="16">
        <f>Classifieds!I17</f>
        <v>56</v>
      </c>
      <c r="J27" s="55"/>
      <c r="K27" s="16">
        <f>Classifieds!K17</f>
        <v>94</v>
      </c>
      <c r="L27" s="16">
        <f>M27-K27</f>
        <v>78</v>
      </c>
      <c r="M27" s="16">
        <f>Classifieds!M17</f>
        <v>172</v>
      </c>
      <c r="N27" s="55"/>
      <c r="O27" s="16">
        <f>Classifieds!O17</f>
        <v>133</v>
      </c>
      <c r="P27" s="16">
        <f>Q27-O27</f>
        <v>140</v>
      </c>
      <c r="Q27" s="17">
        <f>Classifieds!Q17</f>
        <v>273</v>
      </c>
      <c r="R27" s="76"/>
      <c r="S27" s="76"/>
      <c r="T27" s="76"/>
      <c r="V27" s="76"/>
      <c r="W27" s="76"/>
      <c r="X27" s="76"/>
      <c r="Z27" s="76"/>
      <c r="AA27" s="76"/>
      <c r="AC27" s="76"/>
    </row>
    <row r="28" spans="1:29" x14ac:dyDescent="0.15">
      <c r="A28" s="103"/>
      <c r="B28" s="20"/>
      <c r="C28" s="3"/>
      <c r="D28" s="67" t="s">
        <v>16</v>
      </c>
      <c r="E28" s="93"/>
      <c r="F28" s="136"/>
      <c r="G28" s="45">
        <f>G27/G22</f>
        <v>0.15384615384615385</v>
      </c>
      <c r="H28" s="45">
        <f t="shared" ref="H28" si="13">H27/H22</f>
        <v>6.6176470588235295E-2</v>
      </c>
      <c r="I28" s="45">
        <f>I27/I22</f>
        <v>0.10789980732177264</v>
      </c>
      <c r="J28" s="55"/>
      <c r="K28" s="45">
        <f>K27/K22</f>
        <v>0.27485380116959063</v>
      </c>
      <c r="L28" s="45">
        <f t="shared" ref="L28" si="14">L27/L22</f>
        <v>0.21369863013698631</v>
      </c>
      <c r="M28" s="45">
        <f>M27/M22</f>
        <v>0.24328147100424327</v>
      </c>
      <c r="N28" s="55"/>
      <c r="O28" s="45">
        <f>O27/O22</f>
        <v>0.33333333333333331</v>
      </c>
      <c r="P28" s="45">
        <f t="shared" ref="P28" si="15">P27/P22</f>
        <v>0.35989717223650386</v>
      </c>
      <c r="Q28" s="150">
        <f>Q27/Q22</f>
        <v>0.34644670050761422</v>
      </c>
      <c r="R28" s="76"/>
      <c r="S28" s="76"/>
      <c r="T28" s="76"/>
      <c r="V28" s="76"/>
      <c r="W28" s="76"/>
      <c r="X28" s="76"/>
      <c r="Z28" s="76"/>
      <c r="AA28" s="76"/>
      <c r="AC28" s="76"/>
    </row>
    <row r="29" spans="1:29" x14ac:dyDescent="0.15">
      <c r="A29" s="103"/>
      <c r="B29" s="20"/>
      <c r="C29" s="3"/>
      <c r="D29" s="65" t="s">
        <v>20</v>
      </c>
      <c r="E29" s="174"/>
      <c r="F29" s="136"/>
      <c r="G29" s="11"/>
      <c r="H29" s="11"/>
      <c r="I29" s="11"/>
      <c r="J29" s="55"/>
      <c r="K29" s="11"/>
      <c r="L29" s="11"/>
      <c r="M29" s="11"/>
      <c r="N29" s="55"/>
      <c r="O29" s="11"/>
      <c r="P29" s="11"/>
      <c r="Q29" s="133"/>
      <c r="R29" s="76"/>
      <c r="S29" s="76"/>
      <c r="T29" s="76"/>
      <c r="V29" s="76"/>
      <c r="W29" s="76"/>
      <c r="X29" s="76"/>
      <c r="Z29" s="76"/>
      <c r="AA29" s="76"/>
      <c r="AC29" s="76"/>
    </row>
    <row r="30" spans="1:29" ht="15.75" customHeight="1" x14ac:dyDescent="0.15">
      <c r="A30" s="103"/>
      <c r="B30" s="20"/>
      <c r="C30" s="3"/>
      <c r="D30" s="66" t="s">
        <v>11</v>
      </c>
      <c r="E30" s="167"/>
      <c r="F30" s="136"/>
      <c r="G30" s="16">
        <f>'Payments &amp; Fintech'!G6</f>
        <v>412</v>
      </c>
      <c r="H30" s="16">
        <f>I30-G30</f>
        <v>491</v>
      </c>
      <c r="I30" s="16">
        <f>'Payments &amp; Fintech'!I6</f>
        <v>903</v>
      </c>
      <c r="J30" s="55"/>
      <c r="K30" s="16">
        <f>'Payments &amp; Fintech'!K6</f>
        <v>497</v>
      </c>
      <c r="L30" s="16">
        <f>M30-K30</f>
        <v>609</v>
      </c>
      <c r="M30" s="16">
        <f>'Payments &amp; Fintech'!M6</f>
        <v>1106</v>
      </c>
      <c r="N30" s="55"/>
      <c r="O30" s="16">
        <f>'Payments &amp; Fintech'!O6</f>
        <v>636</v>
      </c>
      <c r="P30" s="16">
        <f>Q30-O30</f>
        <v>703</v>
      </c>
      <c r="Q30" s="17">
        <f>'Payments &amp; Fintech'!Q6</f>
        <v>1339</v>
      </c>
      <c r="R30" s="76"/>
      <c r="S30" s="76"/>
      <c r="T30" s="76"/>
      <c r="V30" s="76"/>
      <c r="W30" s="76"/>
      <c r="X30" s="76"/>
      <c r="Z30" s="76"/>
      <c r="AA30" s="76"/>
      <c r="AC30" s="76"/>
    </row>
    <row r="31" spans="1:29" x14ac:dyDescent="0.15">
      <c r="A31" s="103"/>
      <c r="B31" s="20"/>
      <c r="C31" s="3"/>
      <c r="D31" s="67" t="s">
        <v>12</v>
      </c>
      <c r="E31" s="167"/>
      <c r="F31" s="136"/>
      <c r="G31" s="45">
        <f>'Payments &amp; Fintech'!G7</f>
        <v>0.33333333333333326</v>
      </c>
      <c r="H31" s="45">
        <f>'Payments &amp; Fintech'!H7</f>
        <v>0.3023872679045092</v>
      </c>
      <c r="I31" s="45">
        <f>'Payments &amp; Fintech'!I7</f>
        <v>0.31632653061224492</v>
      </c>
      <c r="J31" s="55"/>
      <c r="K31" s="45">
        <f>K30/G30-1</f>
        <v>0.2063106796116505</v>
      </c>
      <c r="L31" s="45">
        <f>L30/H30-1</f>
        <v>0.24032586558044811</v>
      </c>
      <c r="M31" s="45">
        <f>M30/I30-1</f>
        <v>0.22480620155038755</v>
      </c>
      <c r="N31" s="55"/>
      <c r="O31" s="45">
        <f>O30/K30-1</f>
        <v>0.27967806841046272</v>
      </c>
      <c r="P31" s="45">
        <f>P30/L30-1</f>
        <v>0.15435139573070611</v>
      </c>
      <c r="Q31" s="150">
        <f>Q30/M30-1</f>
        <v>0.2106690777576854</v>
      </c>
      <c r="R31" s="76"/>
      <c r="S31" s="76"/>
      <c r="T31" s="76"/>
      <c r="V31" s="76"/>
      <c r="W31" s="76"/>
      <c r="X31" s="76"/>
      <c r="Z31" s="76"/>
      <c r="AA31" s="76"/>
      <c r="AC31" s="76"/>
    </row>
    <row r="32" spans="1:29" x14ac:dyDescent="0.15">
      <c r="A32" s="103"/>
      <c r="B32" s="20"/>
      <c r="C32" s="3"/>
      <c r="D32" s="67" t="s">
        <v>13</v>
      </c>
      <c r="E32" s="167"/>
      <c r="F32" s="136"/>
      <c r="G32" s="45">
        <f>'Payments &amp; Fintech'!G8</f>
        <v>0.56999999999999995</v>
      </c>
      <c r="H32" s="45">
        <f>'Payments &amp; Fintech'!H8</f>
        <v>0.48</v>
      </c>
      <c r="I32" s="45">
        <f>'Payments &amp; Fintech'!I8</f>
        <v>0.52</v>
      </c>
      <c r="J32" s="55"/>
      <c r="K32" s="45">
        <f>'Payments &amp; Fintech'!K8</f>
        <v>0.32</v>
      </c>
      <c r="L32" s="45">
        <f>'Payments &amp; Fintech'!L8</f>
        <v>0.44</v>
      </c>
      <c r="M32" s="45">
        <f>'Payments &amp; Fintech'!M8</f>
        <v>0.38</v>
      </c>
      <c r="N32" s="55"/>
      <c r="O32" s="45">
        <f>'Payments &amp; Fintech'!O8</f>
        <v>0.45</v>
      </c>
      <c r="P32" s="45">
        <f>'Payments &amp; Fintech'!P8</f>
        <v>0.25</v>
      </c>
      <c r="Q32" s="150">
        <f>'Payments &amp; Fintech'!Q8</f>
        <v>0.34</v>
      </c>
      <c r="R32" s="76"/>
      <c r="S32" s="76"/>
      <c r="T32" s="76"/>
      <c r="V32" s="76"/>
      <c r="W32" s="76"/>
      <c r="X32" s="76"/>
      <c r="Z32" s="76"/>
      <c r="AA32" s="76"/>
      <c r="AC32" s="76"/>
    </row>
    <row r="33" spans="1:29" ht="15" x14ac:dyDescent="0.15">
      <c r="A33" s="103"/>
      <c r="B33" s="20"/>
      <c r="C33" s="3"/>
      <c r="D33" s="66" t="s">
        <v>222</v>
      </c>
      <c r="E33" s="167"/>
      <c r="F33" s="136"/>
      <c r="G33" s="16">
        <f>'Payments &amp; Fintech'!G9</f>
        <v>-57</v>
      </c>
      <c r="H33" s="16">
        <f>I33-G33</f>
        <v>21</v>
      </c>
      <c r="I33" s="16">
        <f>'Payments &amp; Fintech'!I9</f>
        <v>-36</v>
      </c>
      <c r="J33" s="55"/>
      <c r="K33" s="16">
        <f>'Payments &amp; Fintech'!K9</f>
        <v>0</v>
      </c>
      <c r="L33" s="16">
        <f>M33-K33</f>
        <v>11</v>
      </c>
      <c r="M33" s="16">
        <f>'Payments &amp; Fintech'!M9</f>
        <v>11</v>
      </c>
      <c r="N33" s="55"/>
      <c r="O33" s="16">
        <f>'Payments &amp; Fintech'!O9</f>
        <v>8</v>
      </c>
      <c r="P33" s="16">
        <f>Q33-O33</f>
        <v>16</v>
      </c>
      <c r="Q33" s="17">
        <f>'Payments &amp; Fintech'!Q9</f>
        <v>24</v>
      </c>
      <c r="R33" s="76"/>
      <c r="S33" s="76"/>
      <c r="T33" s="76"/>
      <c r="V33" s="76"/>
      <c r="W33" s="76"/>
      <c r="X33" s="76"/>
      <c r="Z33" s="76"/>
      <c r="AA33" s="76"/>
      <c r="AC33" s="76"/>
    </row>
    <row r="34" spans="1:29" x14ac:dyDescent="0.15">
      <c r="A34" s="103"/>
      <c r="B34" s="20"/>
      <c r="C34" s="3"/>
      <c r="D34" s="67" t="s">
        <v>14</v>
      </c>
      <c r="E34" s="167"/>
      <c r="F34" s="136"/>
      <c r="G34" s="45">
        <f>G33/G30</f>
        <v>-0.13834951456310679</v>
      </c>
      <c r="H34" s="45">
        <f t="shared" ref="H34" si="16">H33/H30</f>
        <v>4.2769857433808553E-2</v>
      </c>
      <c r="I34" s="45">
        <f>I33/I30</f>
        <v>-3.9867109634551492E-2</v>
      </c>
      <c r="J34" s="55"/>
      <c r="K34" s="45">
        <f>K33/K30</f>
        <v>0</v>
      </c>
      <c r="L34" s="45">
        <f t="shared" ref="L34" si="17">L33/L30</f>
        <v>1.8062397372742199E-2</v>
      </c>
      <c r="M34" s="45">
        <f>M33/M30</f>
        <v>9.9457504520795662E-3</v>
      </c>
      <c r="N34" s="55"/>
      <c r="O34" s="45">
        <f>O33/O30</f>
        <v>1.2578616352201259E-2</v>
      </c>
      <c r="P34" s="45">
        <f t="shared" ref="P34" si="18">P33/P30</f>
        <v>2.2759601706970129E-2</v>
      </c>
      <c r="Q34" s="150">
        <f>Q33/Q30</f>
        <v>1.7923823749066467E-2</v>
      </c>
      <c r="R34" s="76"/>
      <c r="S34" s="76"/>
      <c r="T34" s="76"/>
      <c r="V34" s="76"/>
      <c r="W34" s="76"/>
      <c r="X34" s="76"/>
      <c r="Z34" s="76"/>
      <c r="AA34" s="76"/>
      <c r="AC34" s="76"/>
    </row>
    <row r="35" spans="1:29" x14ac:dyDescent="0.15">
      <c r="A35" s="103"/>
      <c r="B35" s="20"/>
      <c r="C35" s="3"/>
      <c r="D35" s="66" t="s">
        <v>19</v>
      </c>
      <c r="E35" s="167"/>
      <c r="F35" s="136"/>
      <c r="G35" s="16">
        <f>'Payments &amp; Fintech'!G11</f>
        <v>-80</v>
      </c>
      <c r="H35" s="16">
        <f>I35-G35</f>
        <v>-3</v>
      </c>
      <c r="I35" s="16">
        <f>'Payments &amp; Fintech'!I11</f>
        <v>-83</v>
      </c>
      <c r="J35" s="55"/>
      <c r="K35" s="16">
        <f>'Payments &amp; Fintech'!K11</f>
        <v>-22</v>
      </c>
      <c r="L35" s="16">
        <f>M35-K35</f>
        <v>-9</v>
      </c>
      <c r="M35" s="16">
        <f>'Payments &amp; Fintech'!M11</f>
        <v>-31</v>
      </c>
      <c r="N35" s="55"/>
      <c r="O35" s="16">
        <f>'Payments &amp; Fintech'!O11</f>
        <v>-11</v>
      </c>
      <c r="P35" s="16">
        <f>Q35-O35</f>
        <v>0</v>
      </c>
      <c r="Q35" s="17">
        <f>'Payments &amp; Fintech'!Q11</f>
        <v>-11</v>
      </c>
      <c r="R35" s="76"/>
      <c r="S35" s="76"/>
      <c r="T35" s="76"/>
      <c r="V35" s="76"/>
      <c r="W35" s="76"/>
      <c r="X35" s="76"/>
      <c r="Z35" s="76"/>
      <c r="AA35" s="76"/>
      <c r="AC35" s="76"/>
    </row>
    <row r="36" spans="1:29" x14ac:dyDescent="0.15">
      <c r="A36" s="103"/>
      <c r="B36" s="20"/>
      <c r="C36" s="3"/>
      <c r="D36" s="67" t="s">
        <v>16</v>
      </c>
      <c r="E36" s="167"/>
      <c r="F36" s="136"/>
      <c r="G36" s="45">
        <f>G35/G30</f>
        <v>-0.1941747572815534</v>
      </c>
      <c r="H36" s="45">
        <f t="shared" ref="H36" si="19">H35/H30</f>
        <v>-6.1099796334012219E-3</v>
      </c>
      <c r="I36" s="45">
        <f>I35/I30</f>
        <v>-9.1915836101882614E-2</v>
      </c>
      <c r="J36" s="55"/>
      <c r="K36" s="45">
        <f>K35/K30</f>
        <v>-4.4265593561368208E-2</v>
      </c>
      <c r="L36" s="45">
        <f t="shared" ref="L36" si="20">L35/L30</f>
        <v>-1.4778325123152709E-2</v>
      </c>
      <c r="M36" s="45">
        <f>M35/M30</f>
        <v>-2.8028933092224231E-2</v>
      </c>
      <c r="N36" s="55"/>
      <c r="O36" s="45">
        <f>O35/O30</f>
        <v>-1.7295597484276729E-2</v>
      </c>
      <c r="P36" s="45">
        <f t="shared" ref="P36" si="21">P35/P30</f>
        <v>0</v>
      </c>
      <c r="Q36" s="150">
        <f>Q35/Q30</f>
        <v>-8.215085884988798E-3</v>
      </c>
      <c r="R36" s="76"/>
      <c r="S36" s="76"/>
      <c r="T36" s="76"/>
      <c r="V36" s="76"/>
      <c r="W36" s="76"/>
      <c r="X36" s="76"/>
      <c r="Z36" s="76"/>
      <c r="AA36" s="76"/>
      <c r="AC36" s="76"/>
    </row>
    <row r="37" spans="1:29" x14ac:dyDescent="0.15">
      <c r="A37" s="103"/>
      <c r="B37" s="20"/>
      <c r="C37" s="3"/>
      <c r="D37" s="65" t="s">
        <v>21</v>
      </c>
      <c r="E37" s="174"/>
      <c r="F37" s="136"/>
      <c r="G37" s="11"/>
      <c r="H37" s="11"/>
      <c r="I37" s="11"/>
      <c r="J37" s="55"/>
      <c r="K37" s="11"/>
      <c r="L37" s="11"/>
      <c r="M37" s="11"/>
      <c r="N37" s="55"/>
      <c r="O37" s="11"/>
      <c r="P37" s="11"/>
      <c r="Q37" s="133"/>
      <c r="R37" s="76"/>
      <c r="S37" s="76"/>
      <c r="T37" s="76"/>
      <c r="V37" s="76"/>
      <c r="W37" s="76"/>
      <c r="X37" s="76"/>
      <c r="Z37" s="76"/>
      <c r="AA37" s="76"/>
      <c r="AC37" s="76"/>
    </row>
    <row r="38" spans="1:29" x14ac:dyDescent="0.15">
      <c r="A38" s="103"/>
      <c r="B38" s="20"/>
      <c r="C38" s="3"/>
      <c r="D38" s="66" t="s">
        <v>11</v>
      </c>
      <c r="E38" s="167"/>
      <c r="F38" s="136"/>
      <c r="G38" s="16">
        <f>Etail!G6</f>
        <v>843</v>
      </c>
      <c r="H38" s="16">
        <f>I38-G38</f>
        <v>1085</v>
      </c>
      <c r="I38" s="16">
        <f>Etail!I6</f>
        <v>1928</v>
      </c>
      <c r="J38" s="55"/>
      <c r="K38" s="16">
        <f>Etail!K6</f>
        <v>930</v>
      </c>
      <c r="L38" s="16">
        <f>M38-K38</f>
        <v>1276</v>
      </c>
      <c r="M38" s="16">
        <f>Etail!M6</f>
        <v>2206</v>
      </c>
      <c r="N38" s="55"/>
      <c r="O38" s="15">
        <f>Etail!O6</f>
        <v>1131</v>
      </c>
      <c r="P38" s="16">
        <f>Q38-O38</f>
        <v>1326</v>
      </c>
      <c r="Q38" s="17">
        <f>Etail!Q6</f>
        <v>2457</v>
      </c>
      <c r="R38" s="76"/>
      <c r="S38" s="76"/>
      <c r="T38" s="76"/>
      <c r="V38" s="76"/>
      <c r="W38" s="76"/>
      <c r="X38" s="76"/>
      <c r="Z38" s="76"/>
      <c r="AA38" s="76"/>
      <c r="AC38" s="76"/>
    </row>
    <row r="39" spans="1:29" x14ac:dyDescent="0.15">
      <c r="A39" s="103"/>
      <c r="B39" s="20"/>
      <c r="C39" s="3"/>
      <c r="D39" s="67" t="s">
        <v>12</v>
      </c>
      <c r="E39" s="167"/>
      <c r="F39" s="136"/>
      <c r="G39" s="14">
        <f>Etail!G7</f>
        <v>-0.17836257309941517</v>
      </c>
      <c r="H39" s="14">
        <f>Etail!H7</f>
        <v>-0.1128372853638594</v>
      </c>
      <c r="I39" s="14">
        <f>Etail!I7</f>
        <v>-0.14273010226767457</v>
      </c>
      <c r="J39" s="55"/>
      <c r="K39" s="14">
        <f>K38/G38-1</f>
        <v>0.10320284697508897</v>
      </c>
      <c r="L39" s="45">
        <f>L38/H38-1</f>
        <v>0.17603686635944693</v>
      </c>
      <c r="M39" s="14">
        <f>M38/I38-1</f>
        <v>0.14419087136929454</v>
      </c>
      <c r="N39" s="55"/>
      <c r="O39" s="14">
        <f>O38/K38-1</f>
        <v>0.21612903225806446</v>
      </c>
      <c r="P39" s="45">
        <f>P38/L38-1</f>
        <v>3.9184952978056353E-2</v>
      </c>
      <c r="Q39" s="132">
        <f>Q38/M38-1</f>
        <v>0.11378059836808707</v>
      </c>
      <c r="R39" s="76"/>
      <c r="S39" s="76"/>
      <c r="T39" s="76"/>
      <c r="V39" s="76"/>
      <c r="W39" s="76"/>
      <c r="X39" s="76"/>
      <c r="Z39" s="76"/>
      <c r="AA39" s="76"/>
      <c r="AC39" s="76"/>
    </row>
    <row r="40" spans="1:29" x14ac:dyDescent="0.15">
      <c r="A40" s="103"/>
      <c r="B40" s="20"/>
      <c r="C40" s="3"/>
      <c r="D40" s="67" t="s">
        <v>13</v>
      </c>
      <c r="E40" s="167"/>
      <c r="F40" s="136"/>
      <c r="G40" s="14">
        <f>Etail!G8</f>
        <v>-0.04</v>
      </c>
      <c r="H40" s="14">
        <f>Etail!H8</f>
        <v>-0.04</v>
      </c>
      <c r="I40" s="14">
        <f>Etail!I8</f>
        <v>-0.04</v>
      </c>
      <c r="J40" s="55"/>
      <c r="K40" s="14">
        <f>Etail!K8</f>
        <v>0.04</v>
      </c>
      <c r="L40" s="14">
        <f>Etail!L8</f>
        <v>0.12</v>
      </c>
      <c r="M40" s="14">
        <f>Etail!M8</f>
        <v>0.08</v>
      </c>
      <c r="N40" s="55"/>
      <c r="O40" s="14">
        <f>Etail!O8</f>
        <v>0.19</v>
      </c>
      <c r="P40" s="14">
        <f>Etail!P8</f>
        <v>7.0000000000000007E-2</v>
      </c>
      <c r="Q40" s="132">
        <f>Etail!Q8</f>
        <v>0.12</v>
      </c>
      <c r="R40" s="76"/>
      <c r="S40" s="76"/>
      <c r="T40" s="76"/>
      <c r="V40" s="76"/>
      <c r="W40" s="76"/>
      <c r="X40" s="76"/>
      <c r="Z40" s="76"/>
      <c r="AA40" s="76"/>
      <c r="AC40" s="76"/>
    </row>
    <row r="41" spans="1:29" ht="15" x14ac:dyDescent="0.15">
      <c r="A41" s="103"/>
      <c r="B41" s="20"/>
      <c r="C41" s="3"/>
      <c r="D41" s="66" t="s">
        <v>213</v>
      </c>
      <c r="E41" s="167"/>
      <c r="F41" s="136"/>
      <c r="G41" s="16">
        <f>Etail!G9</f>
        <v>-6</v>
      </c>
      <c r="H41" s="16">
        <f>I41-G41</f>
        <v>11</v>
      </c>
      <c r="I41" s="16">
        <f>Etail!I9</f>
        <v>5</v>
      </c>
      <c r="J41" s="55"/>
      <c r="K41" s="16">
        <f>Etail!K9</f>
        <v>11</v>
      </c>
      <c r="L41" s="16">
        <f>M41-K41</f>
        <v>27</v>
      </c>
      <c r="M41" s="16">
        <f>Etail!M9</f>
        <v>38</v>
      </c>
      <c r="N41" s="55"/>
      <c r="O41" s="16">
        <f>Etail!O9</f>
        <v>29</v>
      </c>
      <c r="P41" s="16">
        <f>Q41-O41</f>
        <v>55</v>
      </c>
      <c r="Q41" s="17">
        <f>Etail!Q9</f>
        <v>84</v>
      </c>
      <c r="R41" s="76"/>
      <c r="S41" s="76"/>
      <c r="T41" s="76"/>
      <c r="V41" s="76"/>
      <c r="W41" s="76"/>
      <c r="X41" s="76"/>
      <c r="Z41" s="76"/>
      <c r="AA41" s="76"/>
      <c r="AC41" s="76"/>
    </row>
    <row r="42" spans="1:29" x14ac:dyDescent="0.15">
      <c r="A42" s="103"/>
      <c r="B42" s="20"/>
      <c r="C42" s="3"/>
      <c r="D42" s="67" t="s">
        <v>14</v>
      </c>
      <c r="E42" s="167"/>
      <c r="F42" s="136"/>
      <c r="G42" s="45">
        <f>G41/G38</f>
        <v>-7.1174377224199285E-3</v>
      </c>
      <c r="H42" s="45">
        <f t="shared" ref="H42" si="22">H41/H38</f>
        <v>1.0138248847926268E-2</v>
      </c>
      <c r="I42" s="45">
        <f>I41/I38</f>
        <v>2.5933609958506223E-3</v>
      </c>
      <c r="J42" s="55"/>
      <c r="K42" s="45">
        <f>K41/K38</f>
        <v>1.1827956989247311E-2</v>
      </c>
      <c r="L42" s="45">
        <f t="shared" ref="L42" si="23">L41/L38</f>
        <v>2.115987460815047E-2</v>
      </c>
      <c r="M42" s="45">
        <f>M41/M38</f>
        <v>1.7225747960108794E-2</v>
      </c>
      <c r="N42" s="55"/>
      <c r="O42" s="14">
        <f>O41/O38</f>
        <v>2.564102564102564E-2</v>
      </c>
      <c r="P42" s="45">
        <f t="shared" ref="P42" si="24">P41/P38</f>
        <v>4.1478129713423829E-2</v>
      </c>
      <c r="Q42" s="150">
        <f>Q41/Q38</f>
        <v>3.4188034188034191E-2</v>
      </c>
      <c r="R42" s="76"/>
      <c r="S42" s="76"/>
      <c r="T42" s="76"/>
      <c r="V42" s="76"/>
      <c r="W42" s="76"/>
      <c r="X42" s="76"/>
      <c r="Z42" s="76"/>
      <c r="AA42" s="76"/>
      <c r="AC42" s="76"/>
    </row>
    <row r="43" spans="1:29" ht="15" x14ac:dyDescent="0.15">
      <c r="A43" s="103"/>
      <c r="B43" s="20"/>
      <c r="C43" s="3"/>
      <c r="D43" s="66" t="s">
        <v>173</v>
      </c>
      <c r="E43" s="167"/>
      <c r="F43" s="136"/>
      <c r="G43" s="16">
        <f>Etail!G11</f>
        <v>-37</v>
      </c>
      <c r="H43" s="16">
        <f>I43-G43</f>
        <v>-24</v>
      </c>
      <c r="I43" s="16">
        <f>Etail!I11</f>
        <v>-61</v>
      </c>
      <c r="J43" s="55"/>
      <c r="K43" s="16">
        <f>Etail!K11</f>
        <v>-24</v>
      </c>
      <c r="L43" s="16">
        <f>M43-K43</f>
        <v>-11</v>
      </c>
      <c r="M43" s="16">
        <f>Etail!M11</f>
        <v>-35</v>
      </c>
      <c r="N43" s="55"/>
      <c r="O43" s="16">
        <f>Etail!O11</f>
        <v>-7</v>
      </c>
      <c r="P43" s="16">
        <f>Q43-O43</f>
        <v>17</v>
      </c>
      <c r="Q43" s="17">
        <f>Etail!Q11</f>
        <v>10</v>
      </c>
      <c r="R43" s="76"/>
      <c r="S43" s="76"/>
      <c r="T43" s="76"/>
      <c r="V43" s="76"/>
      <c r="W43" s="76"/>
      <c r="X43" s="76"/>
      <c r="Z43" s="76"/>
      <c r="AA43" s="76"/>
      <c r="AC43" s="76"/>
    </row>
    <row r="44" spans="1:29" x14ac:dyDescent="0.15">
      <c r="A44" s="103"/>
      <c r="B44" s="20"/>
      <c r="C44" s="3"/>
      <c r="D44" s="67" t="s">
        <v>16</v>
      </c>
      <c r="E44" s="167"/>
      <c r="F44" s="136"/>
      <c r="G44" s="45">
        <f>G43/G38</f>
        <v>-4.3890865954922892E-2</v>
      </c>
      <c r="H44" s="45">
        <f t="shared" ref="H44" si="25">H43/H38</f>
        <v>-2.2119815668202765E-2</v>
      </c>
      <c r="I44" s="45">
        <f>I43/I38</f>
        <v>-3.1639004149377592E-2</v>
      </c>
      <c r="J44" s="55"/>
      <c r="K44" s="45">
        <f>K43/K38</f>
        <v>-2.5806451612903226E-2</v>
      </c>
      <c r="L44" s="45">
        <f t="shared" ref="L44" si="26">L43/L38</f>
        <v>-8.6206896551724137E-3</v>
      </c>
      <c r="M44" s="45">
        <f>M43/M38</f>
        <v>-1.5865820489573891E-2</v>
      </c>
      <c r="N44" s="55"/>
      <c r="O44" s="14">
        <f>O43/O38</f>
        <v>-6.18921308576481E-3</v>
      </c>
      <c r="P44" s="45">
        <f t="shared" ref="P44" si="27">P43/P38</f>
        <v>1.282051282051282E-2</v>
      </c>
      <c r="Q44" s="150">
        <f>Q43/Q38</f>
        <v>4.0700040700040697E-3</v>
      </c>
      <c r="R44" s="76"/>
      <c r="S44" s="76"/>
      <c r="T44" s="76"/>
      <c r="V44" s="76"/>
      <c r="W44" s="76"/>
      <c r="X44" s="76"/>
      <c r="Z44" s="76"/>
      <c r="AA44" s="76"/>
      <c r="AC44" s="76"/>
    </row>
    <row r="45" spans="1:29" x14ac:dyDescent="0.15">
      <c r="A45" s="103"/>
      <c r="B45" s="20"/>
      <c r="C45" s="3"/>
      <c r="D45" s="65" t="s">
        <v>22</v>
      </c>
      <c r="E45" s="174"/>
      <c r="F45" s="136"/>
      <c r="G45" s="11"/>
      <c r="H45" s="11"/>
      <c r="I45" s="11"/>
      <c r="J45" s="55"/>
      <c r="K45" s="11"/>
      <c r="L45" s="11"/>
      <c r="M45" s="11"/>
      <c r="N45" s="55"/>
      <c r="O45" s="11"/>
      <c r="P45" s="11"/>
      <c r="Q45" s="133"/>
      <c r="R45" s="76"/>
      <c r="S45" s="76"/>
      <c r="T45" s="76"/>
      <c r="V45" s="76"/>
      <c r="W45" s="76"/>
      <c r="X45" s="76"/>
      <c r="Z45" s="76"/>
      <c r="AA45" s="76"/>
      <c r="AC45" s="76"/>
    </row>
    <row r="46" spans="1:29" x14ac:dyDescent="0.15">
      <c r="A46" s="103"/>
      <c r="B46" s="20"/>
      <c r="C46" s="3"/>
      <c r="D46" s="66" t="s">
        <v>11</v>
      </c>
      <c r="E46" s="167"/>
      <c r="F46" s="136"/>
      <c r="G46" s="16">
        <f>Edtech!G6</f>
        <v>63</v>
      </c>
      <c r="H46" s="16">
        <f>I46-G46</f>
        <v>71</v>
      </c>
      <c r="I46" s="16">
        <f>Edtech!I6</f>
        <v>134</v>
      </c>
      <c r="J46" s="55"/>
      <c r="K46" s="16">
        <f>Edtech!K6</f>
        <v>71</v>
      </c>
      <c r="L46" s="16">
        <f>M46-K46</f>
        <v>77</v>
      </c>
      <c r="M46" s="16">
        <f>Edtech!M6</f>
        <v>148</v>
      </c>
      <c r="N46" s="55"/>
      <c r="O46" s="15">
        <f>Edtech!O6</f>
        <v>85</v>
      </c>
      <c r="P46" s="16">
        <f>Q46-O46</f>
        <v>85</v>
      </c>
      <c r="Q46" s="17">
        <f>Edtech!Q6</f>
        <v>170</v>
      </c>
      <c r="R46" s="76"/>
      <c r="S46" s="76"/>
      <c r="T46" s="76"/>
      <c r="V46" s="76"/>
      <c r="W46" s="76"/>
      <c r="X46" s="76"/>
      <c r="Z46" s="76"/>
      <c r="AA46" s="76"/>
      <c r="AC46" s="76"/>
    </row>
    <row r="47" spans="1:29" x14ac:dyDescent="0.15">
      <c r="A47" s="103"/>
      <c r="B47" s="20"/>
      <c r="C47" s="3"/>
      <c r="D47" s="67" t="s">
        <v>12</v>
      </c>
      <c r="E47" s="167"/>
      <c r="F47" s="136"/>
      <c r="G47" s="14">
        <f>Edtech!G7</f>
        <v>1.7391304347826089</v>
      </c>
      <c r="H47" s="14">
        <f>Edtech!H7</f>
        <v>0.16393442622950816</v>
      </c>
      <c r="I47" s="14">
        <f>Edtech!I7</f>
        <v>0.59523809523809534</v>
      </c>
      <c r="J47" s="55"/>
      <c r="K47" s="14">
        <f>K46/G46-1</f>
        <v>0.12698412698412698</v>
      </c>
      <c r="L47" s="45">
        <f>L46/H46-1</f>
        <v>8.4507042253521236E-2</v>
      </c>
      <c r="M47" s="14">
        <f>M46/I46-1</f>
        <v>0.10447761194029859</v>
      </c>
      <c r="N47" s="55"/>
      <c r="O47" s="14">
        <f>O46/K46-1</f>
        <v>0.19718309859154926</v>
      </c>
      <c r="P47" s="45">
        <f>P46/L46-1</f>
        <v>0.10389610389610393</v>
      </c>
      <c r="Q47" s="132">
        <f>Q46/M46-1</f>
        <v>0.14864864864864868</v>
      </c>
      <c r="R47" s="76"/>
      <c r="S47" s="76"/>
      <c r="T47" s="76"/>
      <c r="V47" s="76"/>
      <c r="W47" s="76"/>
      <c r="X47" s="76"/>
      <c r="Z47" s="76"/>
      <c r="AA47" s="76"/>
      <c r="AC47" s="76"/>
    </row>
    <row r="48" spans="1:29" x14ac:dyDescent="0.15">
      <c r="A48" s="103"/>
      <c r="B48" s="20"/>
      <c r="C48" s="3"/>
      <c r="D48" s="67" t="s">
        <v>13</v>
      </c>
      <c r="E48" s="167"/>
      <c r="F48" s="136"/>
      <c r="G48" s="14">
        <f>Edtech!G8</f>
        <v>0.3</v>
      </c>
      <c r="H48" s="14">
        <f>Edtech!H8</f>
        <v>0.18</v>
      </c>
      <c r="I48" s="14">
        <f>Edtech!I8</f>
        <v>0.21</v>
      </c>
      <c r="J48" s="55"/>
      <c r="K48" s="14">
        <f>Edtech!K8</f>
        <v>0.11</v>
      </c>
      <c r="L48" s="14">
        <f>Edtech!L8</f>
        <v>0.09</v>
      </c>
      <c r="M48" s="14">
        <f>Edtech!M8</f>
        <v>0.09</v>
      </c>
      <c r="N48" s="55"/>
      <c r="O48" s="14">
        <f>Edtech!O8</f>
        <v>0.2</v>
      </c>
      <c r="P48" s="14">
        <f>Edtech!P8</f>
        <v>0.12</v>
      </c>
      <c r="Q48" s="132">
        <f>Edtech!Q8</f>
        <v>0.16</v>
      </c>
      <c r="R48" s="76"/>
      <c r="S48" s="76"/>
      <c r="T48" s="76"/>
      <c r="V48" s="76"/>
      <c r="W48" s="76"/>
      <c r="X48" s="76"/>
      <c r="Z48" s="76"/>
      <c r="AA48" s="76"/>
      <c r="AC48" s="76"/>
    </row>
    <row r="49" spans="1:29" ht="15" x14ac:dyDescent="0.15">
      <c r="A49" s="103"/>
      <c r="B49" s="20"/>
      <c r="C49" s="3"/>
      <c r="D49" s="66" t="s">
        <v>213</v>
      </c>
      <c r="E49" s="167"/>
      <c r="F49" s="136"/>
      <c r="G49" s="16">
        <f>Edtech!G9</f>
        <v>-49</v>
      </c>
      <c r="H49" s="16">
        <f>I49-G49</f>
        <v>-42</v>
      </c>
      <c r="I49" s="16">
        <f>Edtech!I9</f>
        <v>-91</v>
      </c>
      <c r="J49" s="55"/>
      <c r="K49" s="16">
        <f>Edtech!K9</f>
        <v>-43</v>
      </c>
      <c r="L49" s="16">
        <f>M49-K49</f>
        <v>-21</v>
      </c>
      <c r="M49" s="16">
        <f>Edtech!M9</f>
        <v>-64</v>
      </c>
      <c r="N49" s="55"/>
      <c r="O49" s="16">
        <f>Edtech!O9</f>
        <v>-3</v>
      </c>
      <c r="P49" s="16">
        <f>Q49-O49</f>
        <v>-11</v>
      </c>
      <c r="Q49" s="17">
        <f>Edtech!Q9</f>
        <v>-14</v>
      </c>
      <c r="R49" s="76"/>
      <c r="S49" s="76"/>
      <c r="T49" s="76"/>
      <c r="V49" s="76"/>
      <c r="W49" s="76"/>
      <c r="X49" s="76"/>
      <c r="Z49" s="76"/>
      <c r="AA49" s="76"/>
      <c r="AC49" s="76"/>
    </row>
    <row r="50" spans="1:29" x14ac:dyDescent="0.15">
      <c r="A50" s="103"/>
      <c r="B50" s="20"/>
      <c r="C50" s="3"/>
      <c r="D50" s="67" t="s">
        <v>14</v>
      </c>
      <c r="E50" s="167"/>
      <c r="F50" s="136"/>
      <c r="G50" s="45">
        <f>G49/G46</f>
        <v>-0.77777777777777779</v>
      </c>
      <c r="H50" s="45">
        <f t="shared" ref="H50" si="28">H49/H46</f>
        <v>-0.59154929577464788</v>
      </c>
      <c r="I50" s="45">
        <f>I49/I46</f>
        <v>-0.67910447761194026</v>
      </c>
      <c r="J50" s="55"/>
      <c r="K50" s="45">
        <f>K49/K46</f>
        <v>-0.60563380281690138</v>
      </c>
      <c r="L50" s="45">
        <f t="shared" ref="L50" si="29">L49/L46</f>
        <v>-0.27272727272727271</v>
      </c>
      <c r="M50" s="45">
        <f>M49/M46</f>
        <v>-0.43243243243243246</v>
      </c>
      <c r="N50" s="55"/>
      <c r="O50" s="14">
        <f>O49/O46</f>
        <v>-3.5294117647058823E-2</v>
      </c>
      <c r="P50" s="45">
        <f t="shared" ref="P50" si="30">P49/P46</f>
        <v>-0.12941176470588237</v>
      </c>
      <c r="Q50" s="150">
        <f>Q49/Q46</f>
        <v>-8.2352941176470587E-2</v>
      </c>
      <c r="R50" s="76"/>
      <c r="S50" s="76"/>
      <c r="T50" s="76"/>
      <c r="V50" s="76"/>
      <c r="W50" s="76"/>
      <c r="X50" s="76"/>
      <c r="Z50" s="76"/>
      <c r="AA50" s="76"/>
      <c r="AC50" s="76"/>
    </row>
    <row r="51" spans="1:29" ht="15" x14ac:dyDescent="0.15">
      <c r="A51" s="103"/>
      <c r="B51" s="20"/>
      <c r="C51" s="3"/>
      <c r="D51" s="66" t="s">
        <v>173</v>
      </c>
      <c r="E51" s="167"/>
      <c r="F51" s="136"/>
      <c r="G51" s="16">
        <f>Edtech!G11</f>
        <v>-68</v>
      </c>
      <c r="H51" s="16">
        <f>I51-G51</f>
        <v>-63</v>
      </c>
      <c r="I51" s="16">
        <f>Edtech!I11</f>
        <v>-131</v>
      </c>
      <c r="J51" s="55"/>
      <c r="K51" s="16">
        <f>Edtech!K11</f>
        <v>-66</v>
      </c>
      <c r="L51" s="16">
        <f>M51-K51</f>
        <v>-32</v>
      </c>
      <c r="M51" s="16">
        <f>Edtech!M11</f>
        <v>-98</v>
      </c>
      <c r="N51" s="55"/>
      <c r="O51" s="16">
        <f>Edtech!O11</f>
        <v>-13</v>
      </c>
      <c r="P51" s="16">
        <f>Q51-O51</f>
        <v>-20</v>
      </c>
      <c r="Q51" s="17">
        <f>Edtech!Q11</f>
        <v>-33</v>
      </c>
      <c r="R51" s="76"/>
      <c r="S51" s="76"/>
      <c r="T51" s="76"/>
      <c r="V51" s="76"/>
      <c r="W51" s="76"/>
      <c r="X51" s="76"/>
      <c r="Z51" s="76"/>
      <c r="AA51" s="76"/>
      <c r="AC51" s="76"/>
    </row>
    <row r="52" spans="1:29" x14ac:dyDescent="0.15">
      <c r="A52" s="103"/>
      <c r="B52" s="20"/>
      <c r="C52" s="3"/>
      <c r="D52" s="67" t="s">
        <v>16</v>
      </c>
      <c r="E52" s="167"/>
      <c r="F52" s="136"/>
      <c r="G52" s="45">
        <f>G51/G46</f>
        <v>-1.0793650793650793</v>
      </c>
      <c r="H52" s="45">
        <f t="shared" ref="H52" si="31">H51/H46</f>
        <v>-0.88732394366197187</v>
      </c>
      <c r="I52" s="45">
        <f>I51/I46</f>
        <v>-0.97761194029850751</v>
      </c>
      <c r="J52" s="55"/>
      <c r="K52" s="45">
        <f>K51/K46</f>
        <v>-0.92957746478873238</v>
      </c>
      <c r="L52" s="45">
        <f t="shared" ref="L52" si="32">L51/L46</f>
        <v>-0.41558441558441561</v>
      </c>
      <c r="M52" s="45">
        <f>M51/M46</f>
        <v>-0.66216216216216217</v>
      </c>
      <c r="N52" s="55"/>
      <c r="O52" s="14">
        <f>O51/O46</f>
        <v>-0.15294117647058825</v>
      </c>
      <c r="P52" s="45">
        <f t="shared" ref="P52" si="33">P51/P46</f>
        <v>-0.23529411764705882</v>
      </c>
      <c r="Q52" s="150">
        <f>Q51/Q46</f>
        <v>-0.19411764705882353</v>
      </c>
      <c r="R52" s="76"/>
      <c r="S52" s="76"/>
      <c r="T52" s="76"/>
      <c r="V52" s="76"/>
      <c r="W52" s="76"/>
      <c r="X52" s="76"/>
      <c r="Z52" s="76"/>
      <c r="AA52" s="76"/>
      <c r="AC52" s="76"/>
    </row>
    <row r="53" spans="1:29" x14ac:dyDescent="0.15">
      <c r="A53" s="103"/>
      <c r="B53" s="20"/>
      <c r="C53" s="3"/>
      <c r="D53" s="65" t="s">
        <v>23</v>
      </c>
      <c r="E53" s="174"/>
      <c r="F53" s="136"/>
      <c r="G53" s="11"/>
      <c r="H53" s="11"/>
      <c r="I53" s="11"/>
      <c r="J53" s="55"/>
      <c r="K53" s="11"/>
      <c r="L53" s="11"/>
      <c r="M53" s="11"/>
      <c r="N53" s="55"/>
      <c r="O53" s="11"/>
      <c r="P53" s="11"/>
      <c r="Q53" s="133"/>
      <c r="R53" s="76"/>
      <c r="S53" s="76"/>
      <c r="T53" s="76"/>
      <c r="V53" s="76"/>
      <c r="W53" s="76"/>
      <c r="X53" s="76"/>
      <c r="Z53" s="76"/>
      <c r="AA53" s="76"/>
      <c r="AC53" s="76"/>
    </row>
    <row r="54" spans="1:29" x14ac:dyDescent="0.15">
      <c r="A54" s="103"/>
      <c r="B54" s="20"/>
      <c r="C54" s="3"/>
      <c r="D54" s="66" t="s">
        <v>11</v>
      </c>
      <c r="E54" s="8"/>
      <c r="F54" s="136"/>
      <c r="G54" s="16">
        <v>41</v>
      </c>
      <c r="H54" s="16">
        <f>I54-G54</f>
        <v>51</v>
      </c>
      <c r="I54" s="16">
        <v>92</v>
      </c>
      <c r="J54" s="55"/>
      <c r="K54" s="16">
        <v>37</v>
      </c>
      <c r="L54" s="16">
        <f>M54-K54</f>
        <v>41</v>
      </c>
      <c r="M54" s="16">
        <v>78</v>
      </c>
      <c r="N54" s="55"/>
      <c r="O54" s="16">
        <v>38</v>
      </c>
      <c r="P54" s="16">
        <f>Q54-O54</f>
        <v>44</v>
      </c>
      <c r="Q54" s="17">
        <v>82</v>
      </c>
      <c r="R54" s="76"/>
      <c r="S54" s="76"/>
      <c r="T54" s="76"/>
      <c r="V54" s="76"/>
      <c r="W54" s="76"/>
      <c r="X54" s="76"/>
      <c r="Z54" s="76"/>
      <c r="AA54" s="76"/>
      <c r="AC54" s="76"/>
    </row>
    <row r="55" spans="1:29" x14ac:dyDescent="0.15">
      <c r="A55" s="103"/>
      <c r="B55" s="20"/>
      <c r="C55" s="3"/>
      <c r="D55" s="67" t="s">
        <v>12</v>
      </c>
      <c r="E55" s="93"/>
      <c r="F55" s="136"/>
      <c r="G55" s="45">
        <v>0</v>
      </c>
      <c r="H55" s="45">
        <v>0.09</v>
      </c>
      <c r="I55" s="45">
        <v>0.05</v>
      </c>
      <c r="J55" s="55"/>
      <c r="K55" s="45">
        <f>K54/G54-1</f>
        <v>-9.7560975609756073E-2</v>
      </c>
      <c r="L55" s="45">
        <f>L54/H54-1</f>
        <v>-0.19607843137254899</v>
      </c>
      <c r="M55" s="45">
        <f>M54/I54-1</f>
        <v>-0.15217391304347827</v>
      </c>
      <c r="N55" s="55"/>
      <c r="O55" s="45">
        <f>O54/K54-1</f>
        <v>2.7027027027026973E-2</v>
      </c>
      <c r="P55" s="45">
        <f>P54/L54-1</f>
        <v>7.3170731707317138E-2</v>
      </c>
      <c r="Q55" s="150">
        <f>Q54/M54-1</f>
        <v>5.1282051282051322E-2</v>
      </c>
      <c r="R55" s="76"/>
      <c r="S55" s="76"/>
      <c r="T55" s="76"/>
      <c r="V55" s="76"/>
      <c r="W55" s="76"/>
      <c r="X55" s="76"/>
      <c r="Z55" s="76"/>
      <c r="AA55" s="76"/>
      <c r="AC55" s="76"/>
    </row>
    <row r="56" spans="1:29" x14ac:dyDescent="0.15">
      <c r="A56" s="103"/>
      <c r="B56" s="20"/>
      <c r="C56" s="3"/>
      <c r="D56" s="67" t="s">
        <v>13</v>
      </c>
      <c r="E56" s="93"/>
      <c r="F56" s="136"/>
      <c r="G56" s="45">
        <v>0.57999999999999996</v>
      </c>
      <c r="H56" s="45">
        <v>0.32</v>
      </c>
      <c r="I56" s="45">
        <v>0.44</v>
      </c>
      <c r="J56" s="55"/>
      <c r="K56" s="45">
        <v>0.17</v>
      </c>
      <c r="L56" s="45">
        <v>0.12</v>
      </c>
      <c r="M56" s="45">
        <v>0.15</v>
      </c>
      <c r="N56" s="55"/>
      <c r="O56" s="45">
        <v>0.27</v>
      </c>
      <c r="P56" s="45">
        <v>0.12</v>
      </c>
      <c r="Q56" s="150">
        <v>0.41</v>
      </c>
      <c r="R56" s="76"/>
      <c r="S56" s="76"/>
      <c r="T56" s="76"/>
      <c r="V56" s="76"/>
      <c r="W56" s="76"/>
      <c r="X56" s="76"/>
      <c r="Z56" s="76"/>
      <c r="AA56" s="76"/>
      <c r="AC56" s="76"/>
    </row>
    <row r="57" spans="1:29" ht="15" x14ac:dyDescent="0.15">
      <c r="A57" s="103"/>
      <c r="B57" s="20"/>
      <c r="C57" s="3"/>
      <c r="D57" s="66" t="s">
        <v>222</v>
      </c>
      <c r="E57" s="8"/>
      <c r="F57" s="136"/>
      <c r="G57" s="16">
        <f>-30+6</f>
        <v>-24</v>
      </c>
      <c r="H57" s="16">
        <f>I57-G57</f>
        <v>-24</v>
      </c>
      <c r="I57" s="16">
        <f>-66+18</f>
        <v>-48</v>
      </c>
      <c r="J57" s="55"/>
      <c r="K57" s="16">
        <v>-14</v>
      </c>
      <c r="L57" s="16">
        <f>M57-K57</f>
        <v>-3</v>
      </c>
      <c r="M57" s="16">
        <v>-17</v>
      </c>
      <c r="N57" s="55"/>
      <c r="O57" s="16">
        <v>-8</v>
      </c>
      <c r="P57" s="16">
        <f>Q57-O57</f>
        <v>7</v>
      </c>
      <c r="Q57" s="17">
        <v>-1</v>
      </c>
      <c r="R57" s="76"/>
      <c r="S57" s="76"/>
      <c r="T57" s="76"/>
      <c r="V57" s="76"/>
      <c r="W57" s="76"/>
      <c r="X57" s="76"/>
      <c r="Z57" s="76"/>
      <c r="AA57" s="76"/>
      <c r="AC57" s="76"/>
    </row>
    <row r="58" spans="1:29" x14ac:dyDescent="0.15">
      <c r="A58" s="103"/>
      <c r="B58" s="20"/>
      <c r="C58" s="3"/>
      <c r="D58" s="67" t="s">
        <v>14</v>
      </c>
      <c r="E58" s="93"/>
      <c r="F58" s="136"/>
      <c r="G58" s="45">
        <f>G57/G54</f>
        <v>-0.58536585365853655</v>
      </c>
      <c r="H58" s="45">
        <f t="shared" ref="H58" si="34">H57/H54</f>
        <v>-0.47058823529411764</v>
      </c>
      <c r="I58" s="45">
        <f>I57/I54</f>
        <v>-0.52173913043478259</v>
      </c>
      <c r="J58" s="55"/>
      <c r="K58" s="45">
        <f>K57/K54</f>
        <v>-0.3783783783783784</v>
      </c>
      <c r="L58" s="45">
        <f t="shared" ref="L58" si="35">L57/L54</f>
        <v>-7.3170731707317069E-2</v>
      </c>
      <c r="M58" s="45">
        <f>M57/M54</f>
        <v>-0.21794871794871795</v>
      </c>
      <c r="N58" s="55"/>
      <c r="O58" s="45">
        <f>O57/O54</f>
        <v>-0.21052631578947367</v>
      </c>
      <c r="P58" s="45">
        <f t="shared" ref="P58" si="36">P57/P54</f>
        <v>0.15909090909090909</v>
      </c>
      <c r="Q58" s="150">
        <f>Q57/Q54</f>
        <v>-1.2195121951219513E-2</v>
      </c>
      <c r="R58" s="76"/>
      <c r="S58" s="76"/>
      <c r="T58" s="76"/>
      <c r="V58" s="76"/>
      <c r="W58" s="76"/>
      <c r="X58" s="76"/>
      <c r="Z58" s="76"/>
      <c r="AA58" s="76"/>
      <c r="AC58" s="76"/>
    </row>
    <row r="59" spans="1:29" ht="15" x14ac:dyDescent="0.15">
      <c r="A59" s="103"/>
      <c r="B59" s="20"/>
      <c r="C59" s="3"/>
      <c r="D59" s="66" t="s">
        <v>223</v>
      </c>
      <c r="E59" s="8"/>
      <c r="F59" s="136"/>
      <c r="G59" s="16">
        <f>-39+6</f>
        <v>-33</v>
      </c>
      <c r="H59" s="16">
        <f>I59-G59</f>
        <v>-37</v>
      </c>
      <c r="I59" s="16">
        <f>-88+18</f>
        <v>-70</v>
      </c>
      <c r="J59" s="55"/>
      <c r="K59" s="16">
        <v>-23</v>
      </c>
      <c r="L59" s="16">
        <f>M59-K59</f>
        <v>-14</v>
      </c>
      <c r="M59" s="16">
        <v>-37</v>
      </c>
      <c r="N59" s="55"/>
      <c r="O59" s="16">
        <v>-15</v>
      </c>
      <c r="P59" s="16">
        <f>Q59-O59</f>
        <v>1</v>
      </c>
      <c r="Q59" s="17">
        <v>-14</v>
      </c>
      <c r="R59" s="76"/>
      <c r="S59" s="76"/>
      <c r="T59" s="76"/>
      <c r="V59" s="76"/>
      <c r="W59" s="76"/>
      <c r="X59" s="76"/>
      <c r="Z59" s="76"/>
      <c r="AA59" s="76"/>
      <c r="AC59" s="76"/>
    </row>
    <row r="60" spans="1:29" x14ac:dyDescent="0.15">
      <c r="A60" s="103"/>
      <c r="B60" s="20"/>
      <c r="C60" s="3"/>
      <c r="D60" s="67" t="s">
        <v>16</v>
      </c>
      <c r="E60" s="93"/>
      <c r="F60" s="136"/>
      <c r="G60" s="45">
        <f>G59/G54</f>
        <v>-0.80487804878048785</v>
      </c>
      <c r="H60" s="45">
        <f t="shared" ref="H60" si="37">H59/H54</f>
        <v>-0.72549019607843135</v>
      </c>
      <c r="I60" s="45">
        <f>I59/I54</f>
        <v>-0.76086956521739135</v>
      </c>
      <c r="J60" s="55"/>
      <c r="K60" s="45">
        <f>K59/K54</f>
        <v>-0.6216216216216216</v>
      </c>
      <c r="L60" s="45">
        <f t="shared" ref="L60" si="38">L59/L54</f>
        <v>-0.34146341463414637</v>
      </c>
      <c r="M60" s="45">
        <f>M59/M54</f>
        <v>-0.47435897435897434</v>
      </c>
      <c r="N60" s="55"/>
      <c r="O60" s="45">
        <f>O59/O54</f>
        <v>-0.39473684210526316</v>
      </c>
      <c r="P60" s="45">
        <f t="shared" ref="P60" si="39">P59/P54</f>
        <v>2.2727272727272728E-2</v>
      </c>
      <c r="Q60" s="150">
        <f>Q59/Q54</f>
        <v>-0.17073170731707318</v>
      </c>
      <c r="R60" s="76"/>
      <c r="S60" s="76"/>
      <c r="T60" s="76"/>
      <c r="V60" s="76"/>
      <c r="W60" s="76"/>
      <c r="X60" s="76"/>
      <c r="Z60" s="76"/>
      <c r="AA60" s="76"/>
      <c r="AC60" s="76"/>
    </row>
    <row r="61" spans="1:29" x14ac:dyDescent="0.15">
      <c r="A61" s="103"/>
      <c r="B61" s="20"/>
      <c r="C61" s="3"/>
      <c r="D61" s="67"/>
      <c r="E61" s="93"/>
      <c r="F61" s="136"/>
      <c r="G61" s="45"/>
      <c r="H61" s="45"/>
      <c r="I61" s="128"/>
      <c r="J61" s="55"/>
      <c r="K61" s="45"/>
      <c r="L61" s="45"/>
      <c r="M61" s="128"/>
      <c r="N61" s="55"/>
      <c r="O61" s="12"/>
      <c r="P61" s="45"/>
      <c r="Q61" s="128"/>
      <c r="R61" s="76"/>
      <c r="S61" s="76"/>
      <c r="T61" s="76"/>
      <c r="V61" s="76"/>
      <c r="W61" s="76"/>
      <c r="X61" s="76"/>
      <c r="Z61" s="76"/>
      <c r="AA61" s="76"/>
      <c r="AC61" s="76"/>
    </row>
    <row r="62" spans="1:29" x14ac:dyDescent="0.15">
      <c r="A62" s="103"/>
      <c r="B62" s="20"/>
      <c r="C62" s="3"/>
      <c r="D62" s="56" t="s">
        <v>24</v>
      </c>
      <c r="E62" s="56"/>
      <c r="F62" s="136"/>
      <c r="G62" s="58"/>
      <c r="H62" s="58"/>
      <c r="I62" s="59"/>
      <c r="J62" s="55"/>
      <c r="K62" s="58"/>
      <c r="L62" s="58"/>
      <c r="M62" s="59"/>
      <c r="N62" s="55"/>
      <c r="O62" s="58"/>
      <c r="P62" s="58"/>
      <c r="Q62" s="59"/>
      <c r="R62" s="76"/>
      <c r="S62" s="76"/>
      <c r="T62" s="76"/>
      <c r="V62" s="76"/>
      <c r="W62" s="76"/>
      <c r="X62" s="76"/>
      <c r="Z62" s="76"/>
      <c r="AA62" s="76"/>
      <c r="AC62" s="76"/>
    </row>
    <row r="63" spans="1:29" x14ac:dyDescent="0.15">
      <c r="A63" s="103"/>
      <c r="B63" s="20"/>
      <c r="C63" s="3"/>
      <c r="D63" s="8" t="s">
        <v>11</v>
      </c>
      <c r="E63" s="8"/>
      <c r="F63" s="136"/>
      <c r="G63" s="16">
        <v>0</v>
      </c>
      <c r="H63" s="16">
        <f>I63-G63</f>
        <v>0</v>
      </c>
      <c r="I63" s="17">
        <v>0</v>
      </c>
      <c r="J63" s="55"/>
      <c r="K63" s="16">
        <v>0</v>
      </c>
      <c r="L63" s="16">
        <f>M63-K63</f>
        <v>0</v>
      </c>
      <c r="M63" s="17">
        <v>0</v>
      </c>
      <c r="N63" s="55"/>
      <c r="O63" s="16">
        <v>0</v>
      </c>
      <c r="P63" s="16">
        <f>Q63-O63</f>
        <v>0</v>
      </c>
      <c r="Q63" s="17">
        <v>0</v>
      </c>
      <c r="R63" s="76"/>
      <c r="S63" s="76"/>
      <c r="T63" s="76"/>
      <c r="V63" s="76"/>
      <c r="W63" s="76"/>
      <c r="X63" s="76"/>
      <c r="Z63" s="76"/>
      <c r="AA63" s="76"/>
      <c r="AC63" s="76"/>
    </row>
    <row r="64" spans="1:29" ht="15" x14ac:dyDescent="0.15">
      <c r="A64" s="103"/>
      <c r="B64" s="20"/>
      <c r="C64" s="3"/>
      <c r="D64" s="8" t="s">
        <v>213</v>
      </c>
      <c r="E64" s="8"/>
      <c r="F64" s="136"/>
      <c r="G64" s="16">
        <v>-46</v>
      </c>
      <c r="H64" s="16">
        <f>I64-G64</f>
        <v>-58</v>
      </c>
      <c r="I64" s="17">
        <v>-104</v>
      </c>
      <c r="J64" s="55"/>
      <c r="K64" s="16">
        <v>-32</v>
      </c>
      <c r="L64" s="16">
        <f>M64-K64</f>
        <v>-56</v>
      </c>
      <c r="M64" s="17">
        <v>-88</v>
      </c>
      <c r="N64" s="55"/>
      <c r="O64" s="16">
        <v>-81</v>
      </c>
      <c r="P64" s="16">
        <f>Q64-O64</f>
        <v>-90</v>
      </c>
      <c r="Q64" s="17">
        <v>-171</v>
      </c>
      <c r="R64" s="76"/>
      <c r="S64" s="76"/>
      <c r="T64" s="76"/>
      <c r="V64" s="76"/>
      <c r="W64" s="76"/>
      <c r="X64" s="76"/>
      <c r="Z64" s="76"/>
      <c r="AA64" s="76"/>
      <c r="AC64" s="76"/>
    </row>
    <row r="65" spans="1:29" ht="15" x14ac:dyDescent="0.15">
      <c r="A65" s="103"/>
      <c r="B65" s="20"/>
      <c r="C65" s="3"/>
      <c r="D65" s="8" t="s">
        <v>173</v>
      </c>
      <c r="E65" s="8"/>
      <c r="F65" s="136"/>
      <c r="G65" s="16">
        <v>-82</v>
      </c>
      <c r="H65" s="16">
        <f>I65-G65</f>
        <v>-91</v>
      </c>
      <c r="I65" s="17">
        <v>-173</v>
      </c>
      <c r="J65" s="55"/>
      <c r="K65" s="16">
        <v>-74</v>
      </c>
      <c r="L65" s="16">
        <f>M65-K65</f>
        <v>-82</v>
      </c>
      <c r="M65" s="17">
        <v>-156</v>
      </c>
      <c r="N65" s="55"/>
      <c r="O65" s="16">
        <v>-121</v>
      </c>
      <c r="P65" s="16">
        <f>Q65-O65</f>
        <v>-143</v>
      </c>
      <c r="Q65" s="17">
        <v>-264</v>
      </c>
      <c r="R65" s="76"/>
      <c r="S65" s="76"/>
      <c r="T65" s="76"/>
      <c r="V65" s="76"/>
      <c r="W65" s="76"/>
      <c r="X65" s="76"/>
      <c r="Z65" s="76"/>
      <c r="AA65" s="76"/>
      <c r="AC65" s="76"/>
    </row>
    <row r="66" spans="1:29" x14ac:dyDescent="0.15">
      <c r="A66" s="103"/>
      <c r="B66" s="20"/>
      <c r="C66" s="3"/>
      <c r="D66" s="8"/>
      <c r="E66" s="8"/>
      <c r="F66" s="136"/>
      <c r="G66" s="16"/>
      <c r="H66" s="16"/>
      <c r="I66" s="17"/>
      <c r="J66" s="55"/>
      <c r="K66" s="16"/>
      <c r="L66" s="16"/>
      <c r="M66" s="17"/>
      <c r="N66" s="55"/>
      <c r="O66" s="16"/>
      <c r="P66" s="16"/>
      <c r="Q66" s="17"/>
    </row>
    <row r="67" spans="1:29" x14ac:dyDescent="0.15">
      <c r="A67" s="103"/>
      <c r="B67" s="20"/>
      <c r="C67" s="3"/>
      <c r="D67" s="68" t="s">
        <v>228</v>
      </c>
      <c r="E67" s="68"/>
      <c r="F67" s="136"/>
      <c r="G67" s="69"/>
      <c r="H67" s="69"/>
      <c r="I67" s="70"/>
      <c r="J67" s="55"/>
      <c r="K67" s="69"/>
      <c r="L67" s="69"/>
      <c r="M67" s="70"/>
      <c r="N67" s="55"/>
      <c r="O67" s="69"/>
      <c r="P67" s="69"/>
      <c r="Q67" s="70"/>
    </row>
    <row r="68" spans="1:29" x14ac:dyDescent="0.15">
      <c r="A68" s="103"/>
      <c r="B68" s="20"/>
      <c r="C68" s="3"/>
      <c r="D68" s="8" t="s">
        <v>11</v>
      </c>
      <c r="E68" s="8"/>
      <c r="F68" s="136"/>
      <c r="G68" s="16">
        <f>G6+G63</f>
        <v>2039</v>
      </c>
      <c r="H68" s="16">
        <f>I68-G68</f>
        <v>2442</v>
      </c>
      <c r="I68" s="16">
        <f>I6+I63</f>
        <v>4481</v>
      </c>
      <c r="J68" s="55"/>
      <c r="K68" s="16">
        <f>K6+K63</f>
        <v>2556</v>
      </c>
      <c r="L68" s="16">
        <f>M68-K68</f>
        <v>2911</v>
      </c>
      <c r="M68" s="16">
        <f>M6+M63</f>
        <v>5467</v>
      </c>
      <c r="N68" s="55"/>
      <c r="O68" s="16">
        <f>O6+O63</f>
        <v>2963</v>
      </c>
      <c r="P68" s="16">
        <f>Q68-O68</f>
        <v>3207</v>
      </c>
      <c r="Q68" s="17">
        <f>Q6+Q63</f>
        <v>6170</v>
      </c>
    </row>
    <row r="69" spans="1:29" ht="15" x14ac:dyDescent="0.15">
      <c r="A69" s="103"/>
      <c r="B69" s="20"/>
      <c r="C69" s="3"/>
      <c r="D69" s="8" t="s">
        <v>222</v>
      </c>
      <c r="E69" s="8"/>
      <c r="F69" s="136"/>
      <c r="G69" s="16">
        <f>G9+G64</f>
        <v>-183</v>
      </c>
      <c r="H69" s="16">
        <f>I69-G69</f>
        <v>-90</v>
      </c>
      <c r="I69" s="16">
        <f>I9+I64</f>
        <v>-273</v>
      </c>
      <c r="J69" s="55"/>
      <c r="K69" s="16">
        <f>K9+K64</f>
        <v>77</v>
      </c>
      <c r="L69" s="16">
        <f>M69-K69</f>
        <v>151</v>
      </c>
      <c r="M69" s="16">
        <f>M9+M64</f>
        <v>228</v>
      </c>
      <c r="N69" s="55"/>
      <c r="O69" s="16">
        <f>O9+O64</f>
        <v>213</v>
      </c>
      <c r="P69" s="16">
        <f>Q69-O69</f>
        <v>271</v>
      </c>
      <c r="Q69" s="17">
        <f>Q9+Q64</f>
        <v>484</v>
      </c>
    </row>
    <row r="70" spans="1:29" x14ac:dyDescent="0.15">
      <c r="A70" s="103"/>
      <c r="B70" s="20"/>
      <c r="C70" s="3"/>
      <c r="D70" s="8" t="s">
        <v>19</v>
      </c>
      <c r="E70" s="8"/>
      <c r="F70" s="136"/>
      <c r="G70" s="16">
        <f>G11+G65</f>
        <v>-338</v>
      </c>
      <c r="H70" s="16">
        <f>I70-G70</f>
        <v>-248</v>
      </c>
      <c r="I70" s="16">
        <f>I11+I65</f>
        <v>-586</v>
      </c>
      <c r="J70" s="55"/>
      <c r="K70" s="16">
        <f>K11+K65</f>
        <v>-110</v>
      </c>
      <c r="L70" s="16">
        <f>M70-K70</f>
        <v>-8</v>
      </c>
      <c r="M70" s="16">
        <f>M11+M65</f>
        <v>-118</v>
      </c>
      <c r="N70" s="55"/>
      <c r="O70" s="16">
        <f>O11+O65</f>
        <v>60</v>
      </c>
      <c r="P70" s="16">
        <f>Q70-O70</f>
        <v>119</v>
      </c>
      <c r="Q70" s="17">
        <f>Q11+Q65</f>
        <v>179</v>
      </c>
    </row>
    <row r="71" spans="1:29" s="1" customFormat="1" x14ac:dyDescent="0.15">
      <c r="A71" s="103"/>
      <c r="B71" s="20"/>
      <c r="D71" s="8"/>
      <c r="E71" s="8"/>
      <c r="F71" s="136"/>
      <c r="G71" s="15"/>
      <c r="H71" s="15"/>
      <c r="I71" s="18"/>
      <c r="J71" s="55"/>
      <c r="K71" s="15"/>
      <c r="L71" s="15"/>
      <c r="M71" s="18"/>
      <c r="N71" s="55"/>
      <c r="O71" s="15"/>
      <c r="P71" s="15"/>
      <c r="Q71" s="18"/>
    </row>
    <row r="72" spans="1:29" ht="15" x14ac:dyDescent="0.15">
      <c r="A72" s="103"/>
      <c r="B72" s="20"/>
      <c r="C72" s="1"/>
      <c r="D72" s="56" t="s">
        <v>229</v>
      </c>
      <c r="E72" s="56"/>
      <c r="F72" s="136"/>
      <c r="G72" s="58"/>
      <c r="H72" s="58"/>
      <c r="I72" s="59"/>
      <c r="J72" s="55"/>
      <c r="K72" s="58"/>
      <c r="L72" s="58"/>
      <c r="M72" s="59"/>
      <c r="N72" s="55"/>
      <c r="O72" s="58"/>
      <c r="P72" s="58"/>
      <c r="Q72" s="59"/>
    </row>
    <row r="73" spans="1:29" x14ac:dyDescent="0.15">
      <c r="A73" s="103"/>
      <c r="B73" s="20"/>
      <c r="C73" s="3"/>
      <c r="D73" s="8" t="s">
        <v>11</v>
      </c>
      <c r="E73" s="8"/>
      <c r="F73" s="136"/>
      <c r="G73" s="16">
        <v>230</v>
      </c>
      <c r="H73" s="16">
        <f>I73-G73</f>
        <v>236</v>
      </c>
      <c r="I73" s="16">
        <v>466</v>
      </c>
      <c r="J73" s="55"/>
      <c r="K73" s="16">
        <v>0</v>
      </c>
      <c r="L73" s="16">
        <f t="shared" ref="L73" si="40">M73-K73</f>
        <v>0</v>
      </c>
      <c r="M73" s="16">
        <v>0</v>
      </c>
      <c r="N73" s="55"/>
      <c r="O73" s="16">
        <v>0</v>
      </c>
      <c r="P73" s="16">
        <f t="shared" ref="P73" si="41">Q73-O73</f>
        <v>0</v>
      </c>
      <c r="Q73" s="17">
        <v>0</v>
      </c>
      <c r="U73" s="191"/>
    </row>
    <row r="74" spans="1:29" ht="15" x14ac:dyDescent="0.15">
      <c r="A74" s="103"/>
      <c r="B74" s="20"/>
      <c r="C74" s="3"/>
      <c r="D74" s="8" t="s">
        <v>222</v>
      </c>
      <c r="E74" s="8"/>
      <c r="F74" s="136"/>
      <c r="G74" s="16">
        <v>0</v>
      </c>
      <c r="H74" s="16">
        <f>I74-G74</f>
        <v>0</v>
      </c>
      <c r="I74" s="16">
        <v>0</v>
      </c>
      <c r="J74" s="55"/>
      <c r="K74" s="16">
        <v>0</v>
      </c>
      <c r="L74" s="16">
        <f t="shared" ref="L74:L75" si="42">M74-K74</f>
        <v>0</v>
      </c>
      <c r="M74" s="16">
        <v>0</v>
      </c>
      <c r="N74" s="55"/>
      <c r="O74" s="16">
        <v>0</v>
      </c>
      <c r="P74" s="16">
        <f t="shared" ref="P74:P75" si="43">Q74-O74</f>
        <v>0</v>
      </c>
      <c r="Q74" s="17">
        <v>0</v>
      </c>
      <c r="R74" s="76"/>
    </row>
    <row r="75" spans="1:29" x14ac:dyDescent="0.15">
      <c r="A75" s="103"/>
      <c r="B75" s="20"/>
      <c r="C75" s="3"/>
      <c r="D75" s="8" t="s">
        <v>19</v>
      </c>
      <c r="E75" s="8"/>
      <c r="F75" s="136"/>
      <c r="G75" s="16">
        <v>0</v>
      </c>
      <c r="H75" s="16">
        <f>I75-G75</f>
        <v>0</v>
      </c>
      <c r="I75" s="16">
        <v>0</v>
      </c>
      <c r="J75" s="55"/>
      <c r="K75" s="16">
        <v>0</v>
      </c>
      <c r="L75" s="16">
        <f t="shared" si="42"/>
        <v>0</v>
      </c>
      <c r="M75" s="16">
        <v>0</v>
      </c>
      <c r="N75" s="55"/>
      <c r="O75" s="16">
        <v>0</v>
      </c>
      <c r="P75" s="16">
        <f t="shared" si="43"/>
        <v>0</v>
      </c>
      <c r="Q75" s="17">
        <v>0</v>
      </c>
    </row>
    <row r="76" spans="1:29" x14ac:dyDescent="0.15">
      <c r="A76" s="103"/>
      <c r="B76" s="20"/>
      <c r="C76" s="3"/>
      <c r="D76" s="68" t="s">
        <v>226</v>
      </c>
      <c r="E76" s="68"/>
      <c r="F76" s="136"/>
      <c r="G76" s="69"/>
      <c r="H76" s="69"/>
      <c r="I76" s="70"/>
      <c r="J76" s="55"/>
      <c r="K76" s="69"/>
      <c r="L76" s="69"/>
      <c r="M76" s="70"/>
      <c r="N76" s="55"/>
      <c r="O76" s="69"/>
      <c r="P76" s="69"/>
      <c r="Q76" s="70"/>
    </row>
    <row r="77" spans="1:29" x14ac:dyDescent="0.15">
      <c r="A77" s="103"/>
      <c r="B77" s="20"/>
      <c r="C77" s="3"/>
      <c r="D77" s="8" t="s">
        <v>11</v>
      </c>
      <c r="E77" s="8"/>
      <c r="F77" s="136"/>
      <c r="G77" s="16">
        <f>G68+G73</f>
        <v>2269</v>
      </c>
      <c r="H77" s="16">
        <f>I77-G77</f>
        <v>2678</v>
      </c>
      <c r="I77" s="16">
        <f>I68+I73</f>
        <v>4947</v>
      </c>
      <c r="J77" s="55"/>
      <c r="K77" s="16">
        <f>K68+K73</f>
        <v>2556</v>
      </c>
      <c r="L77" s="16">
        <f>M77-K77</f>
        <v>2911</v>
      </c>
      <c r="M77" s="16">
        <f>M68+M73</f>
        <v>5467</v>
      </c>
      <c r="N77" s="55"/>
      <c r="O77" s="16">
        <f>O68+O73</f>
        <v>2963</v>
      </c>
      <c r="P77" s="16">
        <f>Q77-O77</f>
        <v>3207</v>
      </c>
      <c r="Q77" s="17">
        <f>Q68+Q73</f>
        <v>6170</v>
      </c>
    </row>
    <row r="78" spans="1:29" ht="15" x14ac:dyDescent="0.15">
      <c r="A78" s="103"/>
      <c r="B78" s="20"/>
      <c r="C78" s="3"/>
      <c r="D78" s="8" t="s">
        <v>222</v>
      </c>
      <c r="E78" s="8"/>
      <c r="F78" s="136"/>
      <c r="G78" s="16">
        <f>G9+G64</f>
        <v>-183</v>
      </c>
      <c r="H78" s="16">
        <f>I78-G78</f>
        <v>-90</v>
      </c>
      <c r="I78" s="16">
        <f>I9+I64</f>
        <v>-273</v>
      </c>
      <c r="J78" s="55"/>
      <c r="K78" s="16">
        <f>K9+K64</f>
        <v>77</v>
      </c>
      <c r="L78" s="16">
        <f>M78-K78</f>
        <v>151</v>
      </c>
      <c r="M78" s="16">
        <f>M9+M64</f>
        <v>228</v>
      </c>
      <c r="N78" s="55"/>
      <c r="O78" s="16">
        <f>O9+O64</f>
        <v>213</v>
      </c>
      <c r="P78" s="16">
        <f>Q78-O78</f>
        <v>271</v>
      </c>
      <c r="Q78" s="17">
        <f>Q9+Q64</f>
        <v>484</v>
      </c>
    </row>
    <row r="79" spans="1:29" x14ac:dyDescent="0.15">
      <c r="A79" s="103"/>
      <c r="B79" s="20"/>
      <c r="C79" s="3"/>
      <c r="D79" s="8" t="s">
        <v>19</v>
      </c>
      <c r="E79" s="8"/>
      <c r="F79" s="136"/>
      <c r="G79" s="16">
        <f>G11+G65</f>
        <v>-338</v>
      </c>
      <c r="H79" s="16">
        <f>I79-G79</f>
        <v>-248</v>
      </c>
      <c r="I79" s="16">
        <f>I11+I65</f>
        <v>-586</v>
      </c>
      <c r="J79" s="55"/>
      <c r="K79" s="16">
        <f>K11+K65</f>
        <v>-110</v>
      </c>
      <c r="L79" s="16">
        <f>M79-K79</f>
        <v>-8</v>
      </c>
      <c r="M79" s="16">
        <v>-118</v>
      </c>
      <c r="N79" s="55"/>
      <c r="O79" s="16">
        <f>O11+O65</f>
        <v>60</v>
      </c>
      <c r="P79" s="16">
        <f>Q79-O79</f>
        <v>119</v>
      </c>
      <c r="Q79" s="17">
        <f>Q11+Q65</f>
        <v>179</v>
      </c>
    </row>
    <row r="80" spans="1:29" s="1" customFormat="1" x14ac:dyDescent="0.15">
      <c r="A80" s="103"/>
      <c r="B80" s="20"/>
      <c r="D80" s="8"/>
      <c r="E80" s="8"/>
      <c r="F80" s="136"/>
      <c r="G80" s="15"/>
      <c r="H80" s="15"/>
      <c r="I80" s="18"/>
      <c r="J80" s="55"/>
      <c r="K80" s="15"/>
      <c r="L80" s="15"/>
      <c r="M80" s="18"/>
      <c r="N80" s="55"/>
      <c r="O80" s="15"/>
      <c r="P80" s="15"/>
      <c r="Q80" s="18"/>
    </row>
    <row r="81" spans="1:29" s="1" customFormat="1" ht="15" x14ac:dyDescent="0.15">
      <c r="A81" s="103"/>
      <c r="B81" s="20"/>
      <c r="C81" s="3"/>
      <c r="D81" s="56" t="s">
        <v>230</v>
      </c>
      <c r="E81" s="56"/>
      <c r="F81" s="136"/>
      <c r="G81" s="58"/>
      <c r="H81" s="58"/>
      <c r="I81" s="59"/>
      <c r="J81" s="55"/>
      <c r="K81" s="58"/>
      <c r="L81" s="58"/>
      <c r="M81" s="59"/>
      <c r="N81" s="55"/>
      <c r="O81" s="58"/>
      <c r="P81" s="58"/>
      <c r="Q81" s="59"/>
    </row>
    <row r="82" spans="1:29" s="1" customFormat="1" ht="15" x14ac:dyDescent="0.15">
      <c r="A82" s="103"/>
      <c r="B82" s="20"/>
      <c r="D82" s="8" t="s">
        <v>11</v>
      </c>
      <c r="E82" s="8"/>
      <c r="F82" s="136"/>
      <c r="G82" s="16">
        <f t="shared" ref="G82:I84" si="44">G86-G77</f>
        <v>1511</v>
      </c>
      <c r="H82" s="16">
        <f t="shared" si="44"/>
        <v>933</v>
      </c>
      <c r="I82" s="15">
        <f t="shared" si="44"/>
        <v>2444</v>
      </c>
      <c r="J82" s="55"/>
      <c r="K82" s="16">
        <f t="shared" ref="K82:M84" si="45">K86-K77</f>
        <v>618</v>
      </c>
      <c r="L82" s="16">
        <f t="shared" si="45"/>
        <v>132</v>
      </c>
      <c r="M82" s="15">
        <f t="shared" si="45"/>
        <v>750</v>
      </c>
      <c r="N82" s="55"/>
      <c r="O82" s="16">
        <f t="shared" ref="O82:Q84" si="46">O86-O77</f>
        <v>143</v>
      </c>
      <c r="P82" s="16">
        <f t="shared" si="46"/>
        <v>121</v>
      </c>
      <c r="Q82" s="18">
        <f t="shared" si="46"/>
        <v>264</v>
      </c>
      <c r="S82" s="76"/>
      <c r="T82" s="76"/>
      <c r="U82" s="3"/>
      <c r="V82" s="76"/>
      <c r="W82" s="76"/>
      <c r="X82" s="76"/>
      <c r="Y82" s="3"/>
      <c r="Z82" s="76"/>
      <c r="AA82" s="76"/>
      <c r="AB82" s="3"/>
      <c r="AC82" s="76"/>
    </row>
    <row r="83" spans="1:29" x14ac:dyDescent="0.15">
      <c r="A83" s="103"/>
      <c r="B83" s="20"/>
      <c r="C83" s="3"/>
      <c r="D83" s="8" t="s">
        <v>18</v>
      </c>
      <c r="E83" s="8"/>
      <c r="F83" s="136"/>
      <c r="G83" s="16">
        <f t="shared" si="44"/>
        <v>54</v>
      </c>
      <c r="H83" s="16">
        <f t="shared" si="44"/>
        <v>-163</v>
      </c>
      <c r="I83" s="15">
        <f t="shared" si="44"/>
        <v>-109</v>
      </c>
      <c r="J83" s="55"/>
      <c r="K83" s="16">
        <f t="shared" si="45"/>
        <v>-105</v>
      </c>
      <c r="L83" s="16">
        <f t="shared" si="45"/>
        <v>1</v>
      </c>
      <c r="M83" s="15">
        <f t="shared" si="45"/>
        <v>-104</v>
      </c>
      <c r="N83" s="55"/>
      <c r="O83" s="16">
        <f t="shared" si="46"/>
        <v>-7</v>
      </c>
      <c r="P83" s="16">
        <f t="shared" si="46"/>
        <v>-20</v>
      </c>
      <c r="Q83" s="18">
        <f t="shared" si="46"/>
        <v>-27</v>
      </c>
      <c r="R83" s="1"/>
      <c r="S83" s="76"/>
      <c r="T83" s="76"/>
      <c r="V83" s="76"/>
      <c r="W83" s="76"/>
      <c r="X83" s="76"/>
      <c r="Z83" s="76"/>
      <c r="AA83" s="76"/>
      <c r="AC83" s="76"/>
    </row>
    <row r="84" spans="1:29" x14ac:dyDescent="0.15">
      <c r="A84" s="103"/>
      <c r="B84" s="20"/>
      <c r="C84" s="3"/>
      <c r="D84" s="8" t="s">
        <v>19</v>
      </c>
      <c r="E84" s="8"/>
      <c r="F84" s="136"/>
      <c r="G84" s="16">
        <f t="shared" si="44"/>
        <v>17</v>
      </c>
      <c r="H84" s="16">
        <f t="shared" si="44"/>
        <v>-195</v>
      </c>
      <c r="I84" s="15">
        <f t="shared" si="44"/>
        <v>-178</v>
      </c>
      <c r="J84" s="55"/>
      <c r="K84" s="16">
        <f t="shared" si="45"/>
        <v>-115</v>
      </c>
      <c r="L84" s="16">
        <f t="shared" si="45"/>
        <v>4</v>
      </c>
      <c r="M84" s="15">
        <f t="shared" si="45"/>
        <v>-111</v>
      </c>
      <c r="N84" s="55"/>
      <c r="O84" s="16">
        <f t="shared" si="46"/>
        <v>-7</v>
      </c>
      <c r="P84" s="16">
        <f t="shared" si="46"/>
        <v>-21</v>
      </c>
      <c r="Q84" s="18">
        <f t="shared" si="46"/>
        <v>-28</v>
      </c>
      <c r="R84" s="1"/>
      <c r="S84" s="76"/>
      <c r="T84" s="76"/>
      <c r="V84" s="76"/>
      <c r="W84" s="76"/>
      <c r="X84" s="76"/>
      <c r="Z84" s="76"/>
      <c r="AA84" s="76"/>
      <c r="AC84" s="76"/>
    </row>
    <row r="85" spans="1:29" s="1" customFormat="1" x14ac:dyDescent="0.15">
      <c r="A85" s="103"/>
      <c r="B85" s="20"/>
      <c r="C85" s="3"/>
      <c r="D85" s="68" t="s">
        <v>150</v>
      </c>
      <c r="E85" s="68"/>
      <c r="F85" s="136"/>
      <c r="G85" s="69"/>
      <c r="H85" s="69"/>
      <c r="I85" s="70"/>
      <c r="J85" s="55"/>
      <c r="K85" s="69"/>
      <c r="L85" s="69"/>
      <c r="M85" s="70"/>
      <c r="N85" s="55"/>
      <c r="O85" s="69"/>
      <c r="P85" s="69"/>
      <c r="Q85" s="70"/>
    </row>
    <row r="86" spans="1:29" s="1" customFormat="1" x14ac:dyDescent="0.15">
      <c r="A86" s="103"/>
      <c r="B86" s="20"/>
      <c r="D86" s="8" t="s">
        <v>11</v>
      </c>
      <c r="E86" s="8"/>
      <c r="F86" s="136"/>
      <c r="G86" s="15">
        <v>3780</v>
      </c>
      <c r="H86" s="16">
        <f>I86-G86</f>
        <v>3611</v>
      </c>
      <c r="I86" s="18">
        <v>7391</v>
      </c>
      <c r="J86" s="55"/>
      <c r="K86" s="15">
        <v>3174</v>
      </c>
      <c r="L86" s="16">
        <f>M86-K86</f>
        <v>3043</v>
      </c>
      <c r="M86" s="18">
        <v>6217</v>
      </c>
      <c r="N86" s="55"/>
      <c r="O86" s="15">
        <v>3106</v>
      </c>
      <c r="P86" s="16">
        <f>Q86-O86</f>
        <v>3328</v>
      </c>
      <c r="Q86" s="18">
        <v>6434</v>
      </c>
      <c r="S86" s="76"/>
      <c r="T86" s="76"/>
      <c r="U86" s="3"/>
      <c r="V86" s="76"/>
      <c r="W86" s="76"/>
      <c r="X86" s="76"/>
      <c r="Y86" s="3"/>
      <c r="Z86" s="76"/>
      <c r="AA86" s="76"/>
      <c r="AB86" s="3"/>
      <c r="AC86" s="76"/>
    </row>
    <row r="87" spans="1:29" s="1" customFormat="1" ht="15" x14ac:dyDescent="0.15">
      <c r="A87" s="103"/>
      <c r="B87" s="20"/>
      <c r="D87" s="8" t="s">
        <v>222</v>
      </c>
      <c r="E87" s="8"/>
      <c r="F87" s="136"/>
      <c r="G87" s="15">
        <v>-129</v>
      </c>
      <c r="H87" s="16">
        <f>I87-G87</f>
        <v>-253</v>
      </c>
      <c r="I87" s="18">
        <v>-382</v>
      </c>
      <c r="J87" s="55"/>
      <c r="K87" s="192">
        <v>-28</v>
      </c>
      <c r="L87" s="16">
        <f>M87-K87</f>
        <v>152</v>
      </c>
      <c r="M87" s="18">
        <v>124</v>
      </c>
      <c r="N87" s="55"/>
      <c r="O87" s="206">
        <v>206</v>
      </c>
      <c r="P87" s="16">
        <f>Q87-O87</f>
        <v>251</v>
      </c>
      <c r="Q87" s="18">
        <v>457</v>
      </c>
      <c r="S87" s="76"/>
      <c r="T87" s="76"/>
      <c r="U87" s="3"/>
      <c r="V87" s="76"/>
      <c r="W87" s="76"/>
      <c r="X87" s="76"/>
      <c r="Y87" s="3"/>
      <c r="Z87" s="76"/>
      <c r="AA87" s="76"/>
      <c r="AB87" s="3"/>
      <c r="AC87" s="76"/>
    </row>
    <row r="88" spans="1:29" s="1" customFormat="1" ht="14" thickBot="1" x14ac:dyDescent="0.2">
      <c r="A88" s="103"/>
      <c r="B88" s="20"/>
      <c r="D88" s="8" t="s">
        <v>19</v>
      </c>
      <c r="E88" s="8"/>
      <c r="F88" s="136"/>
      <c r="G88" s="193">
        <v>-321</v>
      </c>
      <c r="H88" s="62">
        <f>I88-G88</f>
        <v>-443</v>
      </c>
      <c r="I88" s="63">
        <v>-764</v>
      </c>
      <c r="J88" s="55"/>
      <c r="K88" s="193">
        <v>-225</v>
      </c>
      <c r="L88" s="62">
        <f>M88-K88</f>
        <v>-4</v>
      </c>
      <c r="M88" s="63">
        <v>-229</v>
      </c>
      <c r="N88" s="55"/>
      <c r="O88" s="62">
        <v>53</v>
      </c>
      <c r="P88" s="62">
        <f>Q88-O88</f>
        <v>98</v>
      </c>
      <c r="Q88" s="63">
        <v>151</v>
      </c>
      <c r="S88" s="76"/>
      <c r="T88" s="76"/>
      <c r="U88" s="3"/>
      <c r="V88" s="76"/>
      <c r="W88" s="76"/>
      <c r="X88" s="76"/>
      <c r="Y88" s="3"/>
      <c r="Z88" s="76"/>
      <c r="AA88" s="76"/>
      <c r="AB88" s="3"/>
      <c r="AC88" s="76"/>
    </row>
    <row r="89" spans="1:29" x14ac:dyDescent="0.15">
      <c r="A89" s="103"/>
      <c r="B89" s="20"/>
      <c r="C89" s="21"/>
      <c r="D89" s="3"/>
      <c r="E89" s="3"/>
      <c r="F89" s="3"/>
      <c r="G89" s="3"/>
      <c r="H89" s="15"/>
      <c r="I89" s="3"/>
      <c r="J89" s="3"/>
      <c r="K89" s="3"/>
      <c r="L89" s="15"/>
      <c r="M89" s="3"/>
      <c r="N89" s="3"/>
      <c r="O89" s="3"/>
      <c r="P89" s="3"/>
      <c r="Q89" s="26"/>
      <c r="R89" s="1"/>
      <c r="S89" s="7"/>
    </row>
    <row r="90" spans="1:29" x14ac:dyDescent="0.15">
      <c r="A90" s="103"/>
      <c r="B90" s="20"/>
      <c r="C90" s="21"/>
      <c r="D90" s="23" t="s">
        <v>25</v>
      </c>
      <c r="E90" s="23"/>
      <c r="F90" s="3"/>
      <c r="G90" s="3"/>
      <c r="H90" s="3"/>
      <c r="I90" s="3"/>
      <c r="J90" s="3"/>
      <c r="K90" s="3"/>
      <c r="L90" s="3"/>
      <c r="M90" s="3"/>
      <c r="N90" s="3"/>
      <c r="O90" s="3"/>
      <c r="P90" s="3"/>
      <c r="R90" s="127"/>
      <c r="S90" s="7"/>
    </row>
    <row r="91" spans="1:29" x14ac:dyDescent="0.15">
      <c r="A91" s="103"/>
      <c r="B91" s="20"/>
      <c r="C91" s="21"/>
      <c r="D91" s="24" t="s">
        <v>26</v>
      </c>
      <c r="E91" s="23" t="s">
        <v>227</v>
      </c>
      <c r="F91" s="3"/>
      <c r="G91" s="3"/>
      <c r="H91" s="3"/>
      <c r="I91" s="3"/>
      <c r="J91" s="3"/>
      <c r="K91" s="3"/>
      <c r="L91" s="3"/>
      <c r="M91" s="3"/>
      <c r="N91" s="3"/>
      <c r="O91" s="3"/>
      <c r="P91" s="3"/>
      <c r="R91" s="127"/>
      <c r="S91" s="7"/>
    </row>
    <row r="92" spans="1:29" x14ac:dyDescent="0.15">
      <c r="A92" s="103"/>
      <c r="B92" s="20"/>
      <c r="C92" s="21"/>
      <c r="D92" s="24" t="s">
        <v>27</v>
      </c>
      <c r="E92" s="23" t="s">
        <v>200</v>
      </c>
      <c r="F92" s="3"/>
      <c r="G92" s="3"/>
      <c r="H92" s="3"/>
      <c r="I92" s="3"/>
      <c r="J92" s="3"/>
      <c r="K92" s="3"/>
      <c r="L92" s="3"/>
      <c r="M92" s="3"/>
      <c r="N92" s="3"/>
      <c r="O92" s="3"/>
      <c r="P92" s="3"/>
      <c r="R92" s="127"/>
      <c r="S92" s="7"/>
    </row>
    <row r="93" spans="1:29" x14ac:dyDescent="0.15">
      <c r="A93" s="103"/>
      <c r="B93" s="20"/>
      <c r="C93" s="21"/>
      <c r="D93" s="24"/>
      <c r="E93" s="23" t="s">
        <v>201</v>
      </c>
      <c r="F93" s="3"/>
      <c r="G93" s="3"/>
      <c r="H93" s="3"/>
      <c r="I93" s="3"/>
      <c r="J93" s="3"/>
      <c r="K93" s="3"/>
      <c r="L93" s="3"/>
      <c r="M93" s="3"/>
      <c r="N93" s="3"/>
      <c r="O93" s="3"/>
      <c r="P93" s="3"/>
      <c r="R93" s="127"/>
      <c r="S93" s="7"/>
    </row>
    <row r="94" spans="1:29" x14ac:dyDescent="0.15">
      <c r="A94" s="103"/>
      <c r="B94" s="20"/>
      <c r="C94" s="3"/>
      <c r="D94" s="24" t="s">
        <v>29</v>
      </c>
      <c r="E94" s="23" t="s">
        <v>28</v>
      </c>
      <c r="F94" s="3"/>
      <c r="G94" s="3"/>
      <c r="H94" s="3"/>
      <c r="I94" s="3"/>
      <c r="J94" s="3"/>
      <c r="K94" s="3"/>
      <c r="L94" s="3"/>
      <c r="M94" s="3"/>
      <c r="N94" s="3"/>
      <c r="O94" s="3"/>
      <c r="P94" s="3"/>
      <c r="R94" s="127"/>
      <c r="S94" s="7"/>
    </row>
    <row r="95" spans="1:29" x14ac:dyDescent="0.15">
      <c r="A95" s="103"/>
      <c r="B95" s="20"/>
      <c r="C95" s="21"/>
      <c r="D95" s="24" t="s">
        <v>30</v>
      </c>
      <c r="E95" s="23" t="str">
        <f>Classifieds!E43</f>
        <v>Growth in  local currency, excluding M&amp;A, for FY25 excludes minor OLX Autos revenues of a finance business that is winding down.</v>
      </c>
      <c r="G95" s="3"/>
      <c r="H95" s="3"/>
      <c r="K95" s="3"/>
      <c r="L95" s="3"/>
      <c r="R95" s="127"/>
      <c r="S95" s="7"/>
    </row>
    <row r="96" spans="1:29" s="1" customFormat="1" ht="14" thickBot="1" x14ac:dyDescent="0.2">
      <c r="A96" s="103"/>
      <c r="B96" s="29"/>
      <c r="C96" s="30"/>
      <c r="D96" s="233" t="s">
        <v>53</v>
      </c>
      <c r="E96" s="43" t="s">
        <v>224</v>
      </c>
      <c r="F96" s="30"/>
      <c r="G96" s="30"/>
      <c r="H96" s="30"/>
      <c r="I96" s="30"/>
      <c r="J96" s="30"/>
      <c r="K96" s="30"/>
      <c r="L96" s="30"/>
      <c r="M96" s="30"/>
      <c r="N96" s="30"/>
      <c r="O96" s="30"/>
      <c r="P96" s="30"/>
      <c r="Q96" s="30"/>
      <c r="R96" s="127"/>
      <c r="S96" s="7"/>
    </row>
    <row r="97" spans="1:16" ht="6" customHeight="1" x14ac:dyDescent="0.15">
      <c r="A97" s="103"/>
      <c r="O97" s="3"/>
      <c r="P97" s="3"/>
    </row>
    <row r="98" spans="1:16" x14ac:dyDescent="0.15">
      <c r="A98" s="103"/>
      <c r="G98" s="51"/>
      <c r="H98" s="51"/>
      <c r="K98" s="51"/>
      <c r="L98" s="51"/>
      <c r="O98" s="3"/>
      <c r="P98" s="3"/>
    </row>
    <row r="99" spans="1:16" x14ac:dyDescent="0.15">
      <c r="A99" s="103"/>
      <c r="G99" s="51"/>
      <c r="H99" s="51"/>
      <c r="K99" s="51"/>
      <c r="L99" s="51"/>
      <c r="O99" s="3"/>
      <c r="P99" s="3"/>
    </row>
    <row r="100" spans="1:16" x14ac:dyDescent="0.15">
      <c r="A100" s="103"/>
      <c r="G100" s="51"/>
      <c r="H100" s="51"/>
      <c r="K100" s="51"/>
      <c r="L100" s="51"/>
      <c r="O100" s="3"/>
      <c r="P100" s="3"/>
    </row>
    <row r="101" spans="1:16" x14ac:dyDescent="0.15">
      <c r="G101" s="51"/>
      <c r="H101" s="51"/>
      <c r="K101" s="51"/>
      <c r="L101" s="51"/>
      <c r="O101" s="3"/>
      <c r="P101" s="3"/>
    </row>
    <row r="102" spans="1:16" x14ac:dyDescent="0.15">
      <c r="E102" s="23"/>
      <c r="O102" s="3"/>
      <c r="P102" s="3"/>
    </row>
    <row r="103" spans="1:16" x14ac:dyDescent="0.15">
      <c r="E103" s="23"/>
      <c r="O103" s="3"/>
      <c r="P103" s="3"/>
    </row>
    <row r="104" spans="1:16" x14ac:dyDescent="0.15">
      <c r="O104" s="3"/>
      <c r="P104" s="3"/>
    </row>
    <row r="105" spans="1:16" x14ac:dyDescent="0.15">
      <c r="O105" s="3"/>
      <c r="P105" s="3"/>
    </row>
    <row r="106" spans="1:16" x14ac:dyDescent="0.15">
      <c r="O106" s="3"/>
      <c r="P106" s="3"/>
    </row>
    <row r="107" spans="1:16" x14ac:dyDescent="0.15">
      <c r="O107" s="3"/>
      <c r="P107" s="3"/>
    </row>
    <row r="108" spans="1:16" x14ac:dyDescent="0.15">
      <c r="O108" s="3"/>
      <c r="P108" s="3"/>
    </row>
    <row r="109" spans="1:16" x14ac:dyDescent="0.15">
      <c r="O109" s="3"/>
      <c r="P109" s="3"/>
    </row>
    <row r="110" spans="1:16" x14ac:dyDescent="0.15">
      <c r="O110" s="3"/>
      <c r="P110" s="3"/>
    </row>
    <row r="111" spans="1:16" x14ac:dyDescent="0.15">
      <c r="P111" s="3"/>
    </row>
    <row r="112" spans="1:16" x14ac:dyDescent="0.15">
      <c r="P112" s="3"/>
    </row>
    <row r="113" spans="16:16" x14ac:dyDescent="0.15">
      <c r="P113" s="3"/>
    </row>
    <row r="114" spans="16:16" x14ac:dyDescent="0.15">
      <c r="P114" s="3"/>
    </row>
    <row r="115" spans="16:16" x14ac:dyDescent="0.15">
      <c r="P115" s="3"/>
    </row>
    <row r="116" spans="16:16" x14ac:dyDescent="0.15">
      <c r="P116" s="3"/>
    </row>
    <row r="117" spans="16:16" x14ac:dyDescent="0.15">
      <c r="P117" s="3"/>
    </row>
    <row r="118" spans="16:16" x14ac:dyDescent="0.15">
      <c r="P118" s="3"/>
    </row>
    <row r="119" spans="16:16" x14ac:dyDescent="0.15">
      <c r="P119" s="3"/>
    </row>
    <row r="120" spans="16:16" x14ac:dyDescent="0.15">
      <c r="P120" s="3"/>
    </row>
    <row r="121" spans="16:16" x14ac:dyDescent="0.15">
      <c r="P121" s="3"/>
    </row>
    <row r="122" spans="16:16" x14ac:dyDescent="0.15">
      <c r="P122" s="3"/>
    </row>
    <row r="123" spans="16:16" x14ac:dyDescent="0.15">
      <c r="P123" s="3"/>
    </row>
    <row r="124" spans="16:16" x14ac:dyDescent="0.15">
      <c r="P124" s="3"/>
    </row>
    <row r="125" spans="16:16" x14ac:dyDescent="0.15">
      <c r="P125" s="3"/>
    </row>
    <row r="126" spans="16:16" x14ac:dyDescent="0.15">
      <c r="P126" s="3"/>
    </row>
    <row r="127" spans="16:16" x14ac:dyDescent="0.15">
      <c r="P127" s="3"/>
    </row>
    <row r="128" spans="16:16" x14ac:dyDescent="0.15">
      <c r="P128" s="3"/>
    </row>
    <row r="129" spans="16:16" x14ac:dyDescent="0.15">
      <c r="P129" s="3"/>
    </row>
    <row r="130" spans="16:16" x14ac:dyDescent="0.15">
      <c r="P130" s="3"/>
    </row>
    <row r="131" spans="16:16" x14ac:dyDescent="0.15">
      <c r="P131" s="3"/>
    </row>
    <row r="132" spans="16:16" x14ac:dyDescent="0.15">
      <c r="P132" s="3"/>
    </row>
    <row r="133" spans="16:16" x14ac:dyDescent="0.15">
      <c r="P133" s="3"/>
    </row>
    <row r="134" spans="16:16" x14ac:dyDescent="0.15">
      <c r="P134" s="3"/>
    </row>
    <row r="135" spans="16:16" x14ac:dyDescent="0.15">
      <c r="P135" s="3"/>
    </row>
    <row r="136" spans="16:16" x14ac:dyDescent="0.15">
      <c r="P136" s="3"/>
    </row>
  </sheetData>
  <mergeCells count="3">
    <mergeCell ref="K2:M2"/>
    <mergeCell ref="G2:I2"/>
    <mergeCell ref="O2:Q2"/>
  </mergeCells>
  <pageMargins left="0.7" right="0.7" top="0.75" bottom="0.75" header="0.3" footer="0.3"/>
  <pageSetup paperSize="9" scale="43" orientation="portrait" r:id="rId1"/>
  <ignoredErrors>
    <ignoredError sqref="D91:D94 D97 D95:D96" numberStoredAsText="1"/>
    <ignoredError sqref="E76:P76 Q76 E92:P94 F91:P91 E6:F6 J6 Q10:Q14 E8:P8 H6 E78:P90 E77:F77 H77 J77 L77 N77 P77 Q78:Q94 H70 E95:P128 E16:P17 E14:F14 J14:P14 E19:K19 E18:J18 Q19 E21:P66 E20:J20 N20 Q21:Q66 Q16:Q17 E15:J15 N15 N18 L19:P19 L18:M18 O18:P18 L6:N6 P6 E7:J7 L7 N7 P7 E10:P13 E9:F9 H9:P9 H68:J68 L68:P68 H69 J69 L69 N69 P69 J70 L70 N70 P70 Q95:Q12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52B7-3A65-476B-BF28-8DF49A53C6D0}">
  <sheetPr>
    <pageSetUpPr fitToPage="1"/>
  </sheetPr>
  <dimension ref="A1:AH112"/>
  <sheetViews>
    <sheetView showGridLines="0" zoomScaleNormal="100" zoomScaleSheetLayoutView="100" workbookViewId="0">
      <pane xSplit="5" ySplit="3" topLeftCell="F5" activePane="bottomRight" state="frozen"/>
      <selection pane="topRight" activeCell="F1" sqref="F1"/>
      <selection pane="bottomLeft" activeCell="A4" sqref="A4"/>
      <selection pane="bottomRight" activeCell="B2" sqref="B2"/>
    </sheetView>
  </sheetViews>
  <sheetFormatPr baseColWidth="10" defaultColWidth="9.1640625" defaultRowHeight="13" x14ac:dyDescent="0.15"/>
  <cols>
    <col min="1" max="1" width="2.1640625" style="103" customWidth="1"/>
    <col min="2" max="2" width="4.5" style="1" customWidth="1"/>
    <col min="3" max="3" width="33.83203125" style="2" customWidth="1"/>
    <col min="4" max="4" width="2.83203125" style="2" customWidth="1"/>
    <col min="5" max="5" width="44.5" style="1" customWidth="1"/>
    <col min="6" max="6" width="2.1640625" style="1" customWidth="1"/>
    <col min="7" max="9" width="12.1640625" style="1" customWidth="1"/>
    <col min="10" max="10" width="2.1640625" style="1" customWidth="1"/>
    <col min="11" max="13" width="12.1640625" style="1" customWidth="1"/>
    <col min="14" max="14" width="2.1640625" style="1" customWidth="1"/>
    <col min="15" max="15" width="12.1640625" style="1" customWidth="1"/>
    <col min="16" max="16" width="12.1640625" style="3" customWidth="1"/>
    <col min="17" max="17" width="12.1640625" style="1" customWidth="1"/>
    <col min="18" max="18" width="2.1640625" style="1" customWidth="1"/>
    <col min="19" max="16384" width="9.1640625" style="1"/>
  </cols>
  <sheetData>
    <row r="1" spans="1:34" ht="7.5" customHeight="1" thickBot="1" x14ac:dyDescent="0.2">
      <c r="E1" s="2"/>
      <c r="P1" s="1"/>
    </row>
    <row r="2" spans="1:34" x14ac:dyDescent="0.15">
      <c r="B2" s="4" t="s">
        <v>31</v>
      </c>
      <c r="C2" s="28"/>
      <c r="D2" s="5"/>
      <c r="E2" s="28"/>
      <c r="F2" s="73"/>
      <c r="G2" s="213" t="s">
        <v>1</v>
      </c>
      <c r="H2" s="214"/>
      <c r="I2" s="215"/>
      <c r="J2" s="73"/>
      <c r="K2" s="213" t="s">
        <v>2</v>
      </c>
      <c r="L2" s="214"/>
      <c r="M2" s="215"/>
      <c r="N2" s="73"/>
      <c r="O2" s="213" t="s">
        <v>3</v>
      </c>
      <c r="P2" s="214"/>
      <c r="Q2" s="215"/>
    </row>
    <row r="3" spans="1:34" x14ac:dyDescent="0.15">
      <c r="B3" s="20"/>
      <c r="C3" s="7"/>
      <c r="D3" s="3" t="s">
        <v>181</v>
      </c>
      <c r="E3" s="9"/>
      <c r="F3" s="74"/>
      <c r="G3" s="9" t="s">
        <v>4</v>
      </c>
      <c r="H3" s="9" t="s">
        <v>5</v>
      </c>
      <c r="I3" s="9" t="s">
        <v>1</v>
      </c>
      <c r="J3" s="53"/>
      <c r="K3" s="9" t="s">
        <v>6</v>
      </c>
      <c r="L3" s="9" t="s">
        <v>7</v>
      </c>
      <c r="M3" s="9" t="s">
        <v>2</v>
      </c>
      <c r="N3" s="53"/>
      <c r="O3" s="9" t="s">
        <v>8</v>
      </c>
      <c r="P3" s="9" t="s">
        <v>9</v>
      </c>
      <c r="Q3" s="9" t="s">
        <v>3</v>
      </c>
      <c r="R3" s="164"/>
      <c r="T3" s="2"/>
    </row>
    <row r="4" spans="1:34" s="3" customFormat="1" x14ac:dyDescent="0.15">
      <c r="A4" s="103"/>
      <c r="B4" s="20"/>
      <c r="C4" s="7"/>
      <c r="D4" s="56" t="s">
        <v>10</v>
      </c>
      <c r="E4" s="58"/>
      <c r="F4" s="75"/>
      <c r="G4" s="58"/>
      <c r="H4" s="58"/>
      <c r="I4" s="58"/>
      <c r="J4" s="75"/>
      <c r="K4" s="58"/>
      <c r="L4" s="58"/>
      <c r="M4" s="58"/>
      <c r="N4" s="75"/>
      <c r="O4" s="58"/>
      <c r="P4" s="58"/>
      <c r="Q4" s="58"/>
      <c r="R4" s="7"/>
      <c r="S4" s="2"/>
      <c r="T4" s="2"/>
      <c r="U4" s="2"/>
    </row>
    <row r="5" spans="1:34" x14ac:dyDescent="0.15">
      <c r="B5" s="20"/>
      <c r="C5" s="19" t="s">
        <v>32</v>
      </c>
      <c r="D5" s="68" t="s">
        <v>33</v>
      </c>
      <c r="E5" s="69"/>
      <c r="F5" s="135"/>
      <c r="G5" s="69"/>
      <c r="H5" s="69"/>
      <c r="I5" s="69"/>
      <c r="J5" s="54"/>
      <c r="K5" s="69"/>
      <c r="L5" s="69"/>
      <c r="M5" s="69"/>
      <c r="N5" s="54"/>
      <c r="O5" s="69"/>
      <c r="P5" s="69"/>
      <c r="Q5" s="69"/>
      <c r="R5" s="165"/>
    </row>
    <row r="6" spans="1:34" x14ac:dyDescent="0.15">
      <c r="B6" s="20"/>
      <c r="C6" s="1"/>
      <c r="D6" s="8" t="s">
        <v>11</v>
      </c>
      <c r="E6" s="8"/>
      <c r="F6" s="135"/>
      <c r="G6" s="16">
        <v>663</v>
      </c>
      <c r="H6" s="16">
        <f>I6-G6</f>
        <v>708</v>
      </c>
      <c r="I6" s="16">
        <v>1371</v>
      </c>
      <c r="J6" s="54"/>
      <c r="K6" s="16">
        <v>679</v>
      </c>
      <c r="L6" s="16">
        <f>M6-K6</f>
        <v>543</v>
      </c>
      <c r="M6" s="16">
        <v>1222</v>
      </c>
      <c r="N6" s="54"/>
      <c r="O6" s="16">
        <v>674</v>
      </c>
      <c r="P6" s="16">
        <f>Q6-O6</f>
        <v>660</v>
      </c>
      <c r="Q6" s="16">
        <v>1334</v>
      </c>
      <c r="R6" s="165"/>
      <c r="T6" s="51"/>
      <c r="U6" s="51"/>
      <c r="V6" s="51"/>
      <c r="W6" s="51"/>
      <c r="X6" s="51"/>
      <c r="Y6" s="51"/>
      <c r="Z6" s="51"/>
      <c r="AA6" s="51"/>
      <c r="AB6" s="51"/>
      <c r="AC6" s="51"/>
      <c r="AG6" s="1">
        <v>1222</v>
      </c>
      <c r="AH6" s="51">
        <f>AG6-M7</f>
        <v>82</v>
      </c>
    </row>
    <row r="7" spans="1:34" ht="15" x14ac:dyDescent="0.15">
      <c r="A7" s="104"/>
      <c r="B7" s="20"/>
      <c r="C7" s="1"/>
      <c r="D7" s="8" t="s">
        <v>211</v>
      </c>
      <c r="E7" s="8"/>
      <c r="F7" s="135"/>
      <c r="G7" s="16">
        <v>433</v>
      </c>
      <c r="H7" s="16">
        <f>I7-G7</f>
        <v>472</v>
      </c>
      <c r="I7" s="16">
        <v>905</v>
      </c>
      <c r="J7" s="54"/>
      <c r="K7" s="16">
        <v>538</v>
      </c>
      <c r="L7" s="16">
        <f>M7-K7</f>
        <v>602</v>
      </c>
      <c r="M7" s="16">
        <v>1140</v>
      </c>
      <c r="N7" s="54"/>
      <c r="O7" s="16">
        <v>634</v>
      </c>
      <c r="P7" s="16">
        <f>Q7-O7</f>
        <v>660</v>
      </c>
      <c r="Q7" s="16">
        <v>1294</v>
      </c>
      <c r="R7" s="165"/>
      <c r="S7" s="51"/>
      <c r="U7" s="51"/>
      <c r="V7" s="51"/>
      <c r="X7" s="51"/>
      <c r="Y7" s="51"/>
      <c r="Z7" s="51"/>
      <c r="AB7" s="51"/>
    </row>
    <row r="8" spans="1:34" x14ac:dyDescent="0.15">
      <c r="A8" s="104"/>
      <c r="B8" s="20"/>
      <c r="C8" s="1"/>
      <c r="D8" s="13" t="s">
        <v>12</v>
      </c>
      <c r="E8" s="8"/>
      <c r="F8" s="136"/>
      <c r="G8" s="45">
        <v>0.49310344827586206</v>
      </c>
      <c r="H8" s="45">
        <v>0.41741741741741745</v>
      </c>
      <c r="I8" s="45">
        <v>0.4526484751203852</v>
      </c>
      <c r="J8" s="55"/>
      <c r="K8" s="45">
        <f t="shared" ref="K8:M8" si="0">K7/G6-1</f>
        <v>-0.18853695324283559</v>
      </c>
      <c r="L8" s="45">
        <f t="shared" si="0"/>
        <v>-0.14971751412429379</v>
      </c>
      <c r="M8" s="45">
        <f t="shared" si="0"/>
        <v>-0.16849015317286653</v>
      </c>
      <c r="N8" s="55"/>
      <c r="O8" s="45">
        <f t="shared" ref="O8:P8" si="1">O7/K6-1</f>
        <v>-6.6273932253313683E-2</v>
      </c>
      <c r="P8" s="45">
        <f t="shared" si="1"/>
        <v>0.21546961325966851</v>
      </c>
      <c r="Q8" s="45">
        <f>Q7/M6-1</f>
        <v>5.891980360065463E-2</v>
      </c>
      <c r="R8" s="166"/>
      <c r="S8" s="52"/>
      <c r="U8" s="51"/>
      <c r="V8" s="51"/>
      <c r="X8" s="51"/>
      <c r="Y8" s="51"/>
      <c r="Z8" s="51"/>
      <c r="AB8" s="51"/>
    </row>
    <row r="9" spans="1:34" x14ac:dyDescent="0.15">
      <c r="A9" s="104"/>
      <c r="B9" s="20"/>
      <c r="C9" s="1"/>
      <c r="D9" s="13" t="s">
        <v>13</v>
      </c>
      <c r="E9" s="8"/>
      <c r="F9" s="136"/>
      <c r="G9" s="45">
        <v>0.45783926218708826</v>
      </c>
      <c r="H9" s="45">
        <v>0.37919272313814667</v>
      </c>
      <c r="I9" s="45">
        <v>0.41562404638388772</v>
      </c>
      <c r="J9" s="55"/>
      <c r="K9" s="45">
        <v>0.18566922036953581</v>
      </c>
      <c r="L9" s="45">
        <v>0.22149302707136997</v>
      </c>
      <c r="M9" s="45">
        <v>0.20442344857204209</v>
      </c>
      <c r="N9" s="55"/>
      <c r="O9" s="45">
        <v>0.31058020477815701</v>
      </c>
      <c r="P9" s="45">
        <v>0.31</v>
      </c>
      <c r="Q9" s="45">
        <v>0.30899376669634909</v>
      </c>
      <c r="R9" s="166"/>
      <c r="S9" s="52"/>
      <c r="T9" s="51"/>
      <c r="U9" s="51"/>
      <c r="V9" s="51"/>
      <c r="X9" s="51"/>
      <c r="Y9" s="51"/>
      <c r="Z9" s="51"/>
      <c r="AB9" s="51"/>
    </row>
    <row r="10" spans="1:34" ht="15" x14ac:dyDescent="0.15">
      <c r="A10" s="104"/>
      <c r="B10" s="20"/>
      <c r="C10" s="1"/>
      <c r="D10" s="8" t="s">
        <v>213</v>
      </c>
      <c r="E10" s="8"/>
      <c r="F10" s="136"/>
      <c r="G10" s="15">
        <f>-52-6</f>
        <v>-58</v>
      </c>
      <c r="H10" s="16">
        <f>I10-G10</f>
        <v>-33</v>
      </c>
      <c r="I10" s="15">
        <f>-73-18</f>
        <v>-91</v>
      </c>
      <c r="J10" s="55"/>
      <c r="K10" s="15">
        <v>40</v>
      </c>
      <c r="L10" s="16">
        <f>M10-K10</f>
        <v>86</v>
      </c>
      <c r="M10" s="15">
        <v>126</v>
      </c>
      <c r="N10" s="55"/>
      <c r="O10" s="15">
        <v>113</v>
      </c>
      <c r="P10" s="16">
        <f>Q10-O10</f>
        <v>135</v>
      </c>
      <c r="Q10" s="15">
        <v>248</v>
      </c>
      <c r="R10" s="166"/>
      <c r="S10" s="51"/>
      <c r="T10" s="51"/>
      <c r="U10" s="51"/>
      <c r="V10" s="51"/>
      <c r="X10" s="51"/>
      <c r="Y10" s="51"/>
      <c r="Z10" s="51"/>
      <c r="AB10" s="51"/>
    </row>
    <row r="11" spans="1:34" x14ac:dyDescent="0.15">
      <c r="A11" s="104"/>
      <c r="B11" s="20"/>
      <c r="C11" s="1"/>
      <c r="D11" s="13" t="s">
        <v>14</v>
      </c>
      <c r="E11" s="8"/>
      <c r="F11" s="136"/>
      <c r="G11" s="45">
        <f>G10/G7</f>
        <v>-0.13394919168591224</v>
      </c>
      <c r="H11" s="45">
        <f t="shared" ref="H11:P11" si="2">H10/H7</f>
        <v>-6.991525423728813E-2</v>
      </c>
      <c r="I11" s="45">
        <f t="shared" si="2"/>
        <v>-0.10055248618784531</v>
      </c>
      <c r="J11" s="55"/>
      <c r="K11" s="45">
        <f t="shared" si="2"/>
        <v>7.434944237918216E-2</v>
      </c>
      <c r="L11" s="45">
        <f t="shared" si="2"/>
        <v>0.14285714285714285</v>
      </c>
      <c r="M11" s="45">
        <f>M10/M7</f>
        <v>0.11052631578947368</v>
      </c>
      <c r="N11" s="55"/>
      <c r="O11" s="45">
        <f t="shared" si="2"/>
        <v>0.17823343848580442</v>
      </c>
      <c r="P11" s="45">
        <f t="shared" si="2"/>
        <v>0.20454545454545456</v>
      </c>
      <c r="Q11" s="45">
        <f>Q10/Q7</f>
        <v>0.19165378670788252</v>
      </c>
      <c r="R11" s="166"/>
      <c r="S11" s="52"/>
      <c r="T11" s="52"/>
      <c r="U11" s="52"/>
      <c r="V11" s="51"/>
      <c r="X11" s="51"/>
      <c r="Y11" s="51"/>
      <c r="Z11" s="51"/>
      <c r="AB11" s="51"/>
    </row>
    <row r="12" spans="1:34" ht="15" x14ac:dyDescent="0.15">
      <c r="A12" s="104"/>
      <c r="B12" s="20"/>
      <c r="C12" s="1"/>
      <c r="D12" s="8" t="s">
        <v>173</v>
      </c>
      <c r="E12" s="8"/>
      <c r="F12" s="135"/>
      <c r="G12" s="15">
        <f>-70-6</f>
        <v>-76</v>
      </c>
      <c r="H12" s="16">
        <f>I12-G12</f>
        <v>-48</v>
      </c>
      <c r="I12" s="15">
        <v>-124</v>
      </c>
      <c r="J12" s="55"/>
      <c r="K12" s="15">
        <v>5</v>
      </c>
      <c r="L12" s="16">
        <f>M12-K12</f>
        <v>62</v>
      </c>
      <c r="M12" s="15">
        <v>67</v>
      </c>
      <c r="N12" s="55"/>
      <c r="O12" s="15">
        <v>94</v>
      </c>
      <c r="P12" s="16">
        <f>Q12-O12</f>
        <v>124</v>
      </c>
      <c r="Q12" s="15">
        <v>218</v>
      </c>
      <c r="R12" s="166"/>
      <c r="S12" s="52"/>
      <c r="T12" s="51"/>
      <c r="U12" s="51"/>
      <c r="V12" s="51"/>
      <c r="X12" s="51"/>
      <c r="Y12" s="51"/>
      <c r="Z12" s="51"/>
      <c r="AB12" s="51"/>
    </row>
    <row r="13" spans="1:34" x14ac:dyDescent="0.15">
      <c r="B13" s="20"/>
      <c r="C13" s="1"/>
      <c r="D13" s="13" t="s">
        <v>16</v>
      </c>
      <c r="E13" s="8"/>
      <c r="F13" s="136"/>
      <c r="G13" s="45">
        <f>G12/G7</f>
        <v>-0.17551963048498845</v>
      </c>
      <c r="H13" s="45">
        <f>H12/H7</f>
        <v>-0.10169491525423729</v>
      </c>
      <c r="I13" s="45">
        <f>I12/I7</f>
        <v>-0.13701657458563535</v>
      </c>
      <c r="J13" s="55"/>
      <c r="K13" s="45">
        <f>K12/K7</f>
        <v>9.2936802973977699E-3</v>
      </c>
      <c r="L13" s="45">
        <f>L12/L7</f>
        <v>0.10299003322259136</v>
      </c>
      <c r="M13" s="45">
        <f>M12/M7</f>
        <v>5.8771929824561406E-2</v>
      </c>
      <c r="N13" s="55"/>
      <c r="O13" s="45">
        <f>O12/O7</f>
        <v>0.14826498422712933</v>
      </c>
      <c r="P13" s="45">
        <f>P12/P7</f>
        <v>0.18787878787878787</v>
      </c>
      <c r="Q13" s="45">
        <f>Q12/Q7</f>
        <v>0.16846986089644514</v>
      </c>
      <c r="R13" s="166"/>
      <c r="S13" s="52"/>
      <c r="U13" s="51"/>
      <c r="V13" s="51"/>
      <c r="X13" s="51"/>
      <c r="Y13" s="51"/>
      <c r="Z13" s="51"/>
      <c r="AB13" s="51"/>
    </row>
    <row r="14" spans="1:34" x14ac:dyDescent="0.15">
      <c r="B14" s="20"/>
      <c r="C14" s="1"/>
      <c r="D14" s="67"/>
      <c r="E14" s="8"/>
      <c r="F14" s="136"/>
      <c r="G14" s="14"/>
      <c r="H14" s="14"/>
      <c r="I14" s="14"/>
      <c r="J14" s="55"/>
      <c r="K14" s="14"/>
      <c r="L14" s="14"/>
      <c r="M14" s="14"/>
      <c r="N14" s="55"/>
      <c r="O14" s="14"/>
      <c r="P14" s="14"/>
      <c r="Q14" s="14"/>
      <c r="R14" s="166"/>
      <c r="S14" s="51"/>
      <c r="T14" s="51"/>
      <c r="U14" s="51"/>
      <c r="V14" s="51"/>
      <c r="X14" s="51"/>
      <c r="Y14" s="51"/>
      <c r="Z14" s="51"/>
      <c r="AB14" s="51"/>
    </row>
    <row r="15" spans="1:34" x14ac:dyDescent="0.15">
      <c r="B15" s="20"/>
      <c r="C15" s="19" t="s">
        <v>34</v>
      </c>
      <c r="D15" s="65" t="s">
        <v>35</v>
      </c>
      <c r="E15" s="174"/>
      <c r="F15" s="136"/>
      <c r="G15" s="11"/>
      <c r="H15" s="11"/>
      <c r="I15" s="11"/>
      <c r="J15" s="55"/>
      <c r="K15" s="11"/>
      <c r="L15" s="11"/>
      <c r="M15" s="11"/>
      <c r="N15" s="55"/>
      <c r="O15" s="11"/>
      <c r="P15" s="11"/>
      <c r="Q15" s="11"/>
      <c r="R15" s="166"/>
      <c r="S15" s="52"/>
      <c r="T15" s="52"/>
      <c r="U15" s="52"/>
      <c r="V15" s="51"/>
      <c r="X15" s="51"/>
      <c r="Y15" s="51"/>
      <c r="Z15" s="51"/>
      <c r="AB15" s="51"/>
    </row>
    <row r="16" spans="1:34" x14ac:dyDescent="0.15">
      <c r="B16" s="20"/>
      <c r="C16" s="1"/>
      <c r="D16" s="66" t="s">
        <v>182</v>
      </c>
      <c r="E16" s="8"/>
      <c r="F16" s="136"/>
      <c r="G16" s="15">
        <v>403.03</v>
      </c>
      <c r="H16" s="16">
        <f>I16-G16</f>
        <v>428.97</v>
      </c>
      <c r="I16" s="15">
        <v>832</v>
      </c>
      <c r="J16" s="55"/>
      <c r="K16" s="15">
        <v>460.3</v>
      </c>
      <c r="L16" s="16">
        <f>M16-K16</f>
        <v>520.99312200000008</v>
      </c>
      <c r="M16" s="15">
        <v>981.29312200000004</v>
      </c>
      <c r="N16" s="55"/>
      <c r="O16" s="15">
        <v>594</v>
      </c>
      <c r="P16" s="16">
        <f>Q16-O16</f>
        <v>667.44035000000008</v>
      </c>
      <c r="Q16" s="15">
        <v>1261.4403500000001</v>
      </c>
      <c r="R16" s="166"/>
      <c r="S16" s="51"/>
      <c r="T16" s="51"/>
      <c r="U16" s="51"/>
      <c r="V16" s="51"/>
      <c r="X16" s="51"/>
      <c r="Y16" s="51"/>
      <c r="Z16" s="51"/>
      <c r="AB16" s="51"/>
    </row>
    <row r="17" spans="1:28" x14ac:dyDescent="0.15">
      <c r="B17" s="20"/>
      <c r="C17" s="1"/>
      <c r="D17" s="67" t="s">
        <v>36</v>
      </c>
      <c r="E17" s="8"/>
      <c r="F17" s="136"/>
      <c r="G17" s="14">
        <v>0.14172804532577898</v>
      </c>
      <c r="H17" s="14">
        <v>0.12827459231983163</v>
      </c>
      <c r="I17" s="14">
        <v>0.13475177304964525</v>
      </c>
      <c r="J17" s="55"/>
      <c r="K17" s="14">
        <f>K16/G16-1</f>
        <v>0.14209860308165645</v>
      </c>
      <c r="L17" s="14">
        <f>L16/H16-1</f>
        <v>0.21452111336457103</v>
      </c>
      <c r="M17" s="14">
        <f>M16/I16-1</f>
        <v>0.17943884855769232</v>
      </c>
      <c r="N17" s="55"/>
      <c r="O17" s="14">
        <f>O16/K16-1</f>
        <v>0.29046274169020192</v>
      </c>
      <c r="P17" s="14">
        <f>P16/L16-1</f>
        <v>0.28109244021843338</v>
      </c>
      <c r="Q17" s="14">
        <f>Q16/M16-1</f>
        <v>0.28548781370139875</v>
      </c>
      <c r="R17" s="166"/>
      <c r="S17" s="51"/>
      <c r="T17" s="51"/>
      <c r="U17" s="51"/>
      <c r="V17" s="51"/>
      <c r="X17" s="51"/>
      <c r="Y17" s="51"/>
      <c r="Z17" s="51"/>
      <c r="AB17" s="51"/>
    </row>
    <row r="18" spans="1:28" x14ac:dyDescent="0.15">
      <c r="B18" s="20"/>
      <c r="C18" s="1"/>
      <c r="D18" s="67" t="s">
        <v>37</v>
      </c>
      <c r="E18" s="8"/>
      <c r="F18" s="136"/>
      <c r="G18" s="14">
        <v>0.36070000000000002</v>
      </c>
      <c r="H18" s="14">
        <v>0.35319913909883283</v>
      </c>
      <c r="I18" s="14">
        <v>0.35830000000000001</v>
      </c>
      <c r="J18" s="55"/>
      <c r="K18" s="14">
        <v>0.35</v>
      </c>
      <c r="L18" s="14">
        <v>0.33645533214292861</v>
      </c>
      <c r="M18" s="14">
        <v>0.35</v>
      </c>
      <c r="N18" s="55"/>
      <c r="O18" s="14">
        <v>0.34</v>
      </c>
      <c r="P18" s="14">
        <v>0.35</v>
      </c>
      <c r="Q18" s="14">
        <v>0.35</v>
      </c>
      <c r="R18" s="166"/>
      <c r="S18" s="51"/>
      <c r="T18" s="51"/>
      <c r="U18" s="51"/>
      <c r="V18" s="51"/>
      <c r="X18" s="51"/>
      <c r="Y18" s="51"/>
      <c r="Z18" s="51"/>
      <c r="AB18" s="51"/>
    </row>
    <row r="19" spans="1:28" x14ac:dyDescent="0.15">
      <c r="B19" s="20"/>
      <c r="C19" s="1"/>
      <c r="D19" s="66" t="s">
        <v>38</v>
      </c>
      <c r="E19" s="8"/>
      <c r="F19" s="136"/>
      <c r="G19" s="15">
        <v>4501.4399999999996</v>
      </c>
      <c r="H19" s="16">
        <f>I19-G19</f>
        <v>4871.8599999999997</v>
      </c>
      <c r="I19" s="15">
        <v>9373.2999999999993</v>
      </c>
      <c r="J19" s="55"/>
      <c r="K19" s="15">
        <v>5532</v>
      </c>
      <c r="L19" s="16">
        <f>M19-K19</f>
        <v>6315</v>
      </c>
      <c r="M19" s="15">
        <v>11847</v>
      </c>
      <c r="N19" s="55"/>
      <c r="O19" s="15">
        <v>6593</v>
      </c>
      <c r="P19" s="16">
        <f>Q19-O19</f>
        <v>7003.0767821694917</v>
      </c>
      <c r="Q19" s="15">
        <v>13596.076782169492</v>
      </c>
      <c r="R19" s="166"/>
      <c r="S19" s="51"/>
      <c r="T19" s="51"/>
      <c r="U19" s="51"/>
      <c r="V19" s="51"/>
      <c r="X19" s="51"/>
      <c r="Y19" s="51"/>
      <c r="Z19" s="51"/>
      <c r="AB19" s="51"/>
    </row>
    <row r="20" spans="1:28" x14ac:dyDescent="0.15">
      <c r="B20" s="20"/>
      <c r="C20" s="1"/>
      <c r="D20" s="67" t="s">
        <v>12</v>
      </c>
      <c r="E20" s="8"/>
      <c r="F20" s="136"/>
      <c r="G20" s="14">
        <v>0.29166140602582491</v>
      </c>
      <c r="H20" s="14">
        <v>0.28919290817676635</v>
      </c>
      <c r="I20" s="14">
        <v>0.29037720264317168</v>
      </c>
      <c r="J20" s="55"/>
      <c r="K20" s="14">
        <f>K19/G19-1</f>
        <v>0.22894007251013027</v>
      </c>
      <c r="L20" s="14">
        <f>L19/H19-1</f>
        <v>0.29621951369702759</v>
      </c>
      <c r="M20" s="14">
        <f>M19/I19-1</f>
        <v>0.26390918886624792</v>
      </c>
      <c r="N20" s="55"/>
      <c r="O20" s="14">
        <f>O19/K19-1</f>
        <v>0.19179320318148951</v>
      </c>
      <c r="P20" s="14">
        <f>P19/L19-1</f>
        <v>0.10895911039896933</v>
      </c>
      <c r="Q20" s="14">
        <f>Q19/M19-1</f>
        <v>0.14763879312648709</v>
      </c>
      <c r="R20" s="166"/>
      <c r="S20" s="51"/>
      <c r="T20" s="51"/>
      <c r="U20" s="51"/>
      <c r="V20" s="51"/>
      <c r="X20" s="51"/>
      <c r="Y20" s="51"/>
      <c r="Z20" s="51"/>
      <c r="AB20" s="51"/>
    </row>
    <row r="21" spans="1:28" x14ac:dyDescent="0.15">
      <c r="B21" s="20"/>
      <c r="C21" s="1"/>
      <c r="D21" s="67" t="s">
        <v>39</v>
      </c>
      <c r="E21" s="8"/>
      <c r="F21" s="136"/>
      <c r="G21" s="14">
        <v>0.22</v>
      </c>
      <c r="H21" s="14">
        <v>0.17808812471111735</v>
      </c>
      <c r="I21" s="14">
        <v>0.2</v>
      </c>
      <c r="J21" s="55"/>
      <c r="K21" s="14">
        <v>0.15</v>
      </c>
      <c r="L21" s="14">
        <v>0.24562750782560058</v>
      </c>
      <c r="M21" s="14">
        <v>0.2</v>
      </c>
      <c r="N21" s="55"/>
      <c r="O21" s="14">
        <v>0.32</v>
      </c>
      <c r="P21" s="14">
        <v>0.31</v>
      </c>
      <c r="Q21" s="14">
        <v>0.32</v>
      </c>
      <c r="R21" s="166"/>
      <c r="S21" s="51"/>
      <c r="T21" s="51"/>
      <c r="U21" s="51"/>
      <c r="V21" s="51"/>
      <c r="X21" s="51"/>
      <c r="Y21" s="51"/>
      <c r="Z21" s="51"/>
      <c r="AB21" s="51"/>
    </row>
    <row r="22" spans="1:28" x14ac:dyDescent="0.15">
      <c r="B22" s="20"/>
      <c r="C22" s="1"/>
      <c r="D22" s="66" t="s">
        <v>40</v>
      </c>
      <c r="E22" s="8"/>
      <c r="F22" s="136"/>
      <c r="G22" s="15">
        <v>323344</v>
      </c>
      <c r="H22" s="16">
        <f>I22</f>
        <v>333390</v>
      </c>
      <c r="I22" s="15">
        <v>333390</v>
      </c>
      <c r="J22" s="55"/>
      <c r="K22" s="15">
        <v>347309</v>
      </c>
      <c r="L22" s="16">
        <f>M22</f>
        <v>352413</v>
      </c>
      <c r="M22" s="15">
        <v>352413</v>
      </c>
      <c r="N22" s="55"/>
      <c r="O22" s="15">
        <v>385020</v>
      </c>
      <c r="P22" s="16">
        <f>Q22</f>
        <v>410400</v>
      </c>
      <c r="Q22" s="15">
        <v>410400</v>
      </c>
      <c r="R22" s="166"/>
      <c r="S22" s="51"/>
      <c r="T22" s="51"/>
      <c r="U22" s="51"/>
      <c r="V22" s="51"/>
      <c r="X22" s="51"/>
      <c r="Y22" s="51"/>
      <c r="Z22" s="51"/>
      <c r="AB22" s="51"/>
    </row>
    <row r="23" spans="1:28" x14ac:dyDescent="0.15">
      <c r="B23" s="20"/>
      <c r="C23" s="1"/>
      <c r="D23" s="66" t="s">
        <v>41</v>
      </c>
      <c r="E23" s="8"/>
      <c r="F23" s="136"/>
      <c r="G23" s="15">
        <v>236481</v>
      </c>
      <c r="H23" s="16">
        <f>I23</f>
        <v>217290</v>
      </c>
      <c r="I23" s="15">
        <v>217290</v>
      </c>
      <c r="J23" s="55"/>
      <c r="K23" s="15">
        <v>274211</v>
      </c>
      <c r="L23" s="16">
        <f>M23</f>
        <v>313825</v>
      </c>
      <c r="M23" s="15">
        <v>313825</v>
      </c>
      <c r="N23" s="55"/>
      <c r="O23" s="15">
        <v>360574</v>
      </c>
      <c r="P23" s="16">
        <f>Q23</f>
        <v>442500</v>
      </c>
      <c r="Q23" s="15">
        <v>442500</v>
      </c>
      <c r="R23" s="166"/>
      <c r="S23" s="51"/>
      <c r="T23" s="51"/>
      <c r="U23" s="51"/>
      <c r="V23" s="51"/>
      <c r="X23" s="51"/>
      <c r="Y23" s="51"/>
      <c r="Z23" s="51"/>
      <c r="AB23" s="51"/>
    </row>
    <row r="24" spans="1:28" x14ac:dyDescent="0.15">
      <c r="B24" s="20"/>
      <c r="C24" s="1"/>
      <c r="D24" s="66" t="s">
        <v>42</v>
      </c>
      <c r="E24" s="8"/>
      <c r="F24" s="136"/>
      <c r="G24" s="15">
        <v>1543</v>
      </c>
      <c r="H24" s="16">
        <f>I24</f>
        <v>1486</v>
      </c>
      <c r="I24" s="15">
        <v>1486</v>
      </c>
      <c r="J24" s="55"/>
      <c r="K24" s="15">
        <v>1427</v>
      </c>
      <c r="L24" s="16">
        <f>M24</f>
        <v>1530</v>
      </c>
      <c r="M24" s="15">
        <v>1530</v>
      </c>
      <c r="N24" s="55"/>
      <c r="O24" s="15">
        <v>1565</v>
      </c>
      <c r="P24" s="16">
        <f>Q24</f>
        <v>1581</v>
      </c>
      <c r="Q24" s="15">
        <v>1581</v>
      </c>
      <c r="R24" s="166"/>
      <c r="S24" s="190"/>
      <c r="T24" s="51"/>
      <c r="U24" s="51"/>
      <c r="V24" s="51"/>
      <c r="X24" s="51"/>
      <c r="Y24" s="51"/>
      <c r="Z24" s="51"/>
      <c r="AB24" s="51"/>
    </row>
    <row r="25" spans="1:28" x14ac:dyDescent="0.15">
      <c r="B25" s="20"/>
      <c r="C25" s="1"/>
      <c r="D25" s="66" t="s">
        <v>11</v>
      </c>
      <c r="E25" s="8"/>
      <c r="F25" s="136"/>
      <c r="G25" s="15">
        <v>663</v>
      </c>
      <c r="H25" s="16">
        <f>I25-G25</f>
        <v>708</v>
      </c>
      <c r="I25" s="15">
        <v>1371</v>
      </c>
      <c r="J25" s="55"/>
      <c r="K25" s="15">
        <v>679</v>
      </c>
      <c r="L25" s="16">
        <f>M25-K25</f>
        <v>543</v>
      </c>
      <c r="M25" s="15">
        <v>1222</v>
      </c>
      <c r="N25" s="55"/>
      <c r="O25" s="15">
        <v>674</v>
      </c>
      <c r="P25" s="16">
        <f>Q25-O25</f>
        <v>660</v>
      </c>
      <c r="Q25" s="15">
        <v>1334</v>
      </c>
      <c r="R25" s="166"/>
      <c r="S25" s="190"/>
      <c r="T25" s="51"/>
      <c r="U25" s="51"/>
      <c r="V25" s="51"/>
      <c r="X25" s="51"/>
      <c r="Y25" s="51"/>
      <c r="Z25" s="51"/>
      <c r="AB25" s="51"/>
    </row>
    <row r="26" spans="1:28" ht="15" x14ac:dyDescent="0.15">
      <c r="A26" s="104"/>
      <c r="B26" s="20"/>
      <c r="C26" s="1"/>
      <c r="D26" s="66" t="s">
        <v>211</v>
      </c>
      <c r="E26" s="8"/>
      <c r="F26" s="136"/>
      <c r="G26" s="16">
        <v>433</v>
      </c>
      <c r="H26" s="16">
        <f>I26-G26</f>
        <v>472</v>
      </c>
      <c r="I26" s="16">
        <v>905</v>
      </c>
      <c r="J26" s="55"/>
      <c r="K26" s="15">
        <v>538</v>
      </c>
      <c r="L26" s="16">
        <f>M26-K26</f>
        <v>602</v>
      </c>
      <c r="M26" s="15">
        <v>1140</v>
      </c>
      <c r="N26" s="55"/>
      <c r="O26" s="15">
        <v>634</v>
      </c>
      <c r="P26" s="16">
        <f>Q26-O26</f>
        <v>660</v>
      </c>
      <c r="Q26" s="15">
        <v>1294</v>
      </c>
      <c r="R26" s="166"/>
      <c r="S26" s="51"/>
      <c r="T26" s="51"/>
      <c r="U26" s="51"/>
      <c r="V26" s="51"/>
      <c r="X26" s="51"/>
      <c r="Y26" s="51"/>
      <c r="Z26" s="51"/>
      <c r="AB26" s="51"/>
    </row>
    <row r="27" spans="1:28" x14ac:dyDescent="0.15">
      <c r="A27" s="104"/>
      <c r="B27" s="20"/>
      <c r="C27" s="1"/>
      <c r="D27" s="67" t="s">
        <v>12</v>
      </c>
      <c r="E27" s="8"/>
      <c r="F27" s="136"/>
      <c r="G27" s="14">
        <v>0.49310344827586206</v>
      </c>
      <c r="H27" s="14">
        <v>0.41741741741741745</v>
      </c>
      <c r="I27" s="14">
        <v>0.4526484751203852</v>
      </c>
      <c r="J27" s="55"/>
      <c r="K27" s="14">
        <f>K26/G26-1</f>
        <v>0.2424942263279446</v>
      </c>
      <c r="L27" s="14">
        <f>L26/H26-1</f>
        <v>0.27542372881355925</v>
      </c>
      <c r="M27" s="14">
        <f>M26/I26-1</f>
        <v>0.25966850828729271</v>
      </c>
      <c r="N27" s="55"/>
      <c r="O27" s="14">
        <f>O26/K26-1</f>
        <v>0.17843866171003708</v>
      </c>
      <c r="P27" s="14">
        <f>P26/L26-1</f>
        <v>9.6345514950166189E-2</v>
      </c>
      <c r="Q27" s="14">
        <f>Q26/M26-1</f>
        <v>0.13508771929824559</v>
      </c>
      <c r="R27" s="166"/>
      <c r="S27" s="51"/>
      <c r="T27" s="51"/>
      <c r="U27" s="51"/>
      <c r="V27" s="51"/>
      <c r="X27" s="51"/>
      <c r="Y27" s="51"/>
      <c r="Z27" s="51"/>
      <c r="AB27" s="51"/>
    </row>
    <row r="28" spans="1:28" x14ac:dyDescent="0.15">
      <c r="A28" s="104"/>
      <c r="B28" s="20"/>
      <c r="C28" s="1"/>
      <c r="D28" s="67" t="s">
        <v>13</v>
      </c>
      <c r="E28" s="8"/>
      <c r="F28" s="136"/>
      <c r="G28" s="14">
        <v>0.45783926218708826</v>
      </c>
      <c r="H28" s="14">
        <v>0.37919272313814667</v>
      </c>
      <c r="I28" s="14">
        <v>0.41562404638388772</v>
      </c>
      <c r="J28" s="55"/>
      <c r="K28" s="14">
        <v>0.18566922036953581</v>
      </c>
      <c r="L28" s="14">
        <v>0.22149302707136997</v>
      </c>
      <c r="M28" s="14">
        <v>0.20442344857204209</v>
      </c>
      <c r="N28" s="55"/>
      <c r="O28" s="14">
        <v>0.31058020477815701</v>
      </c>
      <c r="P28" s="14">
        <v>0.31</v>
      </c>
      <c r="Q28" s="14">
        <v>0.30899376669634909</v>
      </c>
      <c r="R28" s="166"/>
      <c r="S28" s="51"/>
      <c r="T28" s="51"/>
      <c r="U28" s="51"/>
      <c r="V28" s="51"/>
      <c r="X28" s="51"/>
      <c r="Y28" s="51"/>
      <c r="Z28" s="51"/>
      <c r="AB28" s="51"/>
    </row>
    <row r="29" spans="1:28" ht="15" x14ac:dyDescent="0.15">
      <c r="A29" s="104"/>
      <c r="B29" s="20"/>
      <c r="C29" s="1"/>
      <c r="D29" s="66" t="s">
        <v>175</v>
      </c>
      <c r="E29" s="8"/>
      <c r="F29" s="136"/>
      <c r="G29" s="15">
        <v>-42</v>
      </c>
      <c r="H29" s="16">
        <f>I29-G29</f>
        <v>-17</v>
      </c>
      <c r="I29" s="15">
        <v>-59</v>
      </c>
      <c r="J29" s="55"/>
      <c r="K29" s="15">
        <v>52</v>
      </c>
      <c r="L29" s="16">
        <f>M29-K29</f>
        <v>95</v>
      </c>
      <c r="M29" s="15">
        <v>147</v>
      </c>
      <c r="N29" s="55"/>
      <c r="O29" s="15">
        <v>117</v>
      </c>
      <c r="P29" s="16">
        <f>Q29-O29</f>
        <v>139</v>
      </c>
      <c r="Q29" s="15">
        <v>256</v>
      </c>
      <c r="R29" s="166"/>
      <c r="S29" s="203"/>
      <c r="T29" s="51"/>
      <c r="U29" s="51"/>
      <c r="V29" s="51"/>
      <c r="X29" s="51"/>
      <c r="Y29" s="51"/>
      <c r="Z29" s="51"/>
      <c r="AB29" s="51"/>
    </row>
    <row r="30" spans="1:28" x14ac:dyDescent="0.15">
      <c r="A30" s="104"/>
      <c r="B30" s="20"/>
      <c r="C30" s="1"/>
      <c r="D30" s="67" t="s">
        <v>14</v>
      </c>
      <c r="E30" s="8"/>
      <c r="F30" s="136"/>
      <c r="G30" s="14">
        <f>G29/G26</f>
        <v>-9.6997690531177835E-2</v>
      </c>
      <c r="H30" s="45">
        <f t="shared" ref="H30:P30" si="3">H29/H26</f>
        <v>-3.6016949152542374E-2</v>
      </c>
      <c r="I30" s="14">
        <f>I29/I26</f>
        <v>-6.5193370165745862E-2</v>
      </c>
      <c r="J30" s="55"/>
      <c r="K30" s="14">
        <f t="shared" si="3"/>
        <v>9.6654275092936809E-2</v>
      </c>
      <c r="L30" s="45">
        <f t="shared" si="3"/>
        <v>0.15780730897009967</v>
      </c>
      <c r="M30" s="14">
        <f t="shared" si="3"/>
        <v>0.12894736842105264</v>
      </c>
      <c r="N30" s="55"/>
      <c r="O30" s="14">
        <f>O29/O26</f>
        <v>0.18454258675078863</v>
      </c>
      <c r="P30" s="45">
        <f t="shared" si="3"/>
        <v>0.2106060606060606</v>
      </c>
      <c r="Q30" s="14">
        <f>Q29/Q26</f>
        <v>0.19783616692426584</v>
      </c>
      <c r="R30" s="166"/>
      <c r="S30" s="203"/>
      <c r="T30" s="203"/>
      <c r="U30" s="51"/>
      <c r="V30" s="51"/>
      <c r="X30" s="51"/>
      <c r="Y30" s="51"/>
      <c r="Z30" s="51"/>
      <c r="AB30" s="51"/>
    </row>
    <row r="31" spans="1:28" ht="15" x14ac:dyDescent="0.15">
      <c r="A31" s="104"/>
      <c r="B31" s="20"/>
      <c r="C31" s="1"/>
      <c r="D31" s="66" t="s">
        <v>173</v>
      </c>
      <c r="E31" s="8"/>
      <c r="F31" s="136"/>
      <c r="G31" s="15">
        <v>-56</v>
      </c>
      <c r="H31" s="16">
        <f>I31-G31</f>
        <v>-27</v>
      </c>
      <c r="I31" s="15">
        <f>-83</f>
        <v>-83</v>
      </c>
      <c r="J31" s="55"/>
      <c r="K31" s="15">
        <v>23</v>
      </c>
      <c r="L31" s="16">
        <f>M31-K31</f>
        <v>73</v>
      </c>
      <c r="M31" s="15">
        <v>96</v>
      </c>
      <c r="N31" s="55"/>
      <c r="O31" s="15">
        <v>98</v>
      </c>
      <c r="P31" s="16">
        <f>Q31-O31</f>
        <v>128</v>
      </c>
      <c r="Q31" s="15">
        <v>226</v>
      </c>
      <c r="R31" s="166"/>
      <c r="S31" s="203"/>
      <c r="T31" s="203"/>
      <c r="U31" s="51"/>
      <c r="V31" s="51"/>
      <c r="X31" s="51"/>
      <c r="Y31" s="51"/>
      <c r="Z31" s="51"/>
      <c r="AB31" s="51"/>
    </row>
    <row r="32" spans="1:28" x14ac:dyDescent="0.15">
      <c r="B32" s="20"/>
      <c r="C32" s="1"/>
      <c r="D32" s="67" t="s">
        <v>16</v>
      </c>
      <c r="E32" s="8"/>
      <c r="F32" s="136"/>
      <c r="G32" s="14">
        <f>G31/G26</f>
        <v>-0.12933025404157045</v>
      </c>
      <c r="H32" s="45">
        <f>H31/H26</f>
        <v>-5.7203389830508475E-2</v>
      </c>
      <c r="I32" s="14">
        <f>I31/I26</f>
        <v>-9.1712707182320441E-2</v>
      </c>
      <c r="J32" s="55"/>
      <c r="K32" s="14">
        <f t="shared" ref="K32" si="4">K31/K26</f>
        <v>4.2750929368029739E-2</v>
      </c>
      <c r="L32" s="45">
        <f>L31/L26</f>
        <v>0.1212624584717608</v>
      </c>
      <c r="M32" s="14">
        <f>M31/M26</f>
        <v>8.4210526315789472E-2</v>
      </c>
      <c r="N32" s="55"/>
      <c r="O32" s="14">
        <f>O31/O26</f>
        <v>0.15457413249211358</v>
      </c>
      <c r="P32" s="45">
        <f>P31/P26</f>
        <v>0.19393939393939394</v>
      </c>
      <c r="Q32" s="14">
        <f>Q31/Q26</f>
        <v>0.17465224111282843</v>
      </c>
      <c r="R32" s="166"/>
      <c r="S32" s="203"/>
      <c r="T32" s="203"/>
      <c r="U32" s="51"/>
      <c r="V32" s="51"/>
      <c r="X32" s="51"/>
      <c r="Y32" s="51"/>
      <c r="Z32" s="51"/>
      <c r="AB32" s="51"/>
    </row>
    <row r="33" spans="1:28" x14ac:dyDescent="0.15">
      <c r="B33" s="20"/>
      <c r="C33" s="1"/>
      <c r="D33" s="65" t="s">
        <v>43</v>
      </c>
      <c r="E33" s="174"/>
      <c r="F33" s="136"/>
      <c r="G33" s="11"/>
      <c r="H33" s="11"/>
      <c r="I33" s="11"/>
      <c r="J33" s="55"/>
      <c r="K33" s="11"/>
      <c r="L33" s="11"/>
      <c r="M33" s="11"/>
      <c r="N33" s="55"/>
      <c r="O33" s="11"/>
      <c r="P33" s="11"/>
      <c r="Q33" s="11"/>
      <c r="R33" s="166"/>
      <c r="S33" s="51"/>
      <c r="T33" s="51"/>
      <c r="U33" s="51"/>
      <c r="V33" s="51"/>
      <c r="X33" s="51"/>
      <c r="Y33" s="51"/>
      <c r="Z33" s="51"/>
      <c r="AB33" s="51"/>
    </row>
    <row r="34" spans="1:28" x14ac:dyDescent="0.15">
      <c r="B34" s="20"/>
      <c r="C34" s="1"/>
      <c r="D34" s="66" t="s">
        <v>182</v>
      </c>
      <c r="E34" s="8"/>
      <c r="F34" s="136"/>
      <c r="G34" s="15">
        <v>357</v>
      </c>
      <c r="H34" s="16">
        <f>I34-G34</f>
        <v>382</v>
      </c>
      <c r="I34" s="15">
        <v>739</v>
      </c>
      <c r="J34" s="55"/>
      <c r="K34" s="15">
        <v>416.504391</v>
      </c>
      <c r="L34" s="16">
        <f>M34-K34</f>
        <v>478.495609</v>
      </c>
      <c r="M34" s="15">
        <v>895</v>
      </c>
      <c r="N34" s="55"/>
      <c r="O34" s="15">
        <v>540</v>
      </c>
      <c r="P34" s="16">
        <f>Q34-O34</f>
        <v>594.83229600000004</v>
      </c>
      <c r="Q34" s="15">
        <v>1134.832296</v>
      </c>
      <c r="R34" s="166"/>
      <c r="S34" s="51"/>
      <c r="T34" s="51"/>
      <c r="U34" s="51"/>
      <c r="V34" s="51"/>
      <c r="X34" s="51"/>
      <c r="Y34" s="51"/>
      <c r="Z34" s="51"/>
      <c r="AB34" s="51"/>
    </row>
    <row r="35" spans="1:28" x14ac:dyDescent="0.15">
      <c r="B35" s="20"/>
      <c r="C35" s="1"/>
      <c r="D35" s="67" t="s">
        <v>36</v>
      </c>
      <c r="E35" s="8"/>
      <c r="F35" s="136"/>
      <c r="G35" s="14">
        <v>4.0179481949826679E-2</v>
      </c>
      <c r="H35" s="14">
        <v>0.13322851464000718</v>
      </c>
      <c r="I35" s="14">
        <v>8.6285462296045834E-2</v>
      </c>
      <c r="J35" s="55"/>
      <c r="K35" s="14">
        <f>K34/G34-1</f>
        <v>0.16667896638655466</v>
      </c>
      <c r="L35" s="14">
        <f>L34/H34-1</f>
        <v>0.25260630628272263</v>
      </c>
      <c r="M35" s="14">
        <f>M34/I34-1</f>
        <v>0.21109607577807843</v>
      </c>
      <c r="N35" s="55"/>
      <c r="O35" s="14">
        <f>O34/K34-1</f>
        <v>0.2965049388879073</v>
      </c>
      <c r="P35" s="14">
        <f>P34/L34-1</f>
        <v>0.24313010362442022</v>
      </c>
      <c r="Q35" s="14">
        <f>Q34/M34-1</f>
        <v>0.26796904581005587</v>
      </c>
      <c r="R35" s="166"/>
      <c r="S35" s="51"/>
      <c r="T35" s="51"/>
      <c r="U35" s="51"/>
      <c r="V35" s="51"/>
      <c r="X35" s="51"/>
      <c r="Y35" s="51"/>
      <c r="Z35" s="51"/>
      <c r="AB35" s="51"/>
    </row>
    <row r="36" spans="1:28" x14ac:dyDescent="0.15">
      <c r="B36" s="20"/>
      <c r="C36" s="1"/>
      <c r="D36" s="66" t="s">
        <v>38</v>
      </c>
      <c r="E36" s="8"/>
      <c r="F36" s="136"/>
      <c r="G36" s="15">
        <v>3787</v>
      </c>
      <c r="H36" s="16">
        <f>I36-G36</f>
        <v>4119.7</v>
      </c>
      <c r="I36" s="15">
        <v>7906.7</v>
      </c>
      <c r="J36" s="55"/>
      <c r="K36" s="15">
        <v>4765</v>
      </c>
      <c r="L36" s="16">
        <f>M36-K36</f>
        <v>5505</v>
      </c>
      <c r="M36" s="15">
        <v>10270</v>
      </c>
      <c r="N36" s="55"/>
      <c r="O36" s="15">
        <v>5698</v>
      </c>
      <c r="P36" s="16">
        <f>Q36-O36</f>
        <v>5930</v>
      </c>
      <c r="Q36" s="15">
        <v>11628</v>
      </c>
      <c r="R36" s="166"/>
      <c r="S36" s="51"/>
      <c r="T36" s="51"/>
      <c r="U36" s="51"/>
      <c r="V36" s="51"/>
      <c r="X36" s="51"/>
      <c r="Y36" s="51"/>
      <c r="Z36" s="51"/>
      <c r="AB36" s="51"/>
    </row>
    <row r="37" spans="1:28" x14ac:dyDescent="0.15">
      <c r="B37" s="20"/>
      <c r="C37" s="1"/>
      <c r="D37" s="67" t="s">
        <v>12</v>
      </c>
      <c r="E37" s="8"/>
      <c r="F37" s="136"/>
      <c r="G37" s="14">
        <v>0.2052832590706557</v>
      </c>
      <c r="H37" s="14">
        <v>0.26604179471419775</v>
      </c>
      <c r="I37" s="14">
        <v>0.23619449656035019</v>
      </c>
      <c r="J37" s="55"/>
      <c r="K37" s="14">
        <f>K36/G36-1</f>
        <v>0.25825191444415108</v>
      </c>
      <c r="L37" s="14">
        <f>L36/H36-1</f>
        <v>0.33626234920018461</v>
      </c>
      <c r="M37" s="14">
        <f>M36/I36-1</f>
        <v>0.29889840262056233</v>
      </c>
      <c r="N37" s="55"/>
      <c r="O37" s="14">
        <f>O36/K36-1</f>
        <v>0.19580272822665257</v>
      </c>
      <c r="P37" s="14">
        <f>P36/L36-1</f>
        <v>7.7202543142597557E-2</v>
      </c>
      <c r="Q37" s="14">
        <f>Q36/M36-1</f>
        <v>0.13222979552093483</v>
      </c>
      <c r="R37" s="166"/>
      <c r="S37" s="51"/>
      <c r="T37" s="51"/>
      <c r="U37" s="51"/>
      <c r="V37" s="51"/>
      <c r="X37" s="51"/>
      <c r="Y37" s="51"/>
      <c r="Z37" s="51"/>
      <c r="AB37" s="51"/>
    </row>
    <row r="38" spans="1:28" x14ac:dyDescent="0.15">
      <c r="B38" s="20"/>
      <c r="C38" s="1"/>
      <c r="D38" s="67" t="s">
        <v>13</v>
      </c>
      <c r="E38" s="8"/>
      <c r="F38" s="136"/>
      <c r="G38" s="14">
        <v>0.13</v>
      </c>
      <c r="H38" s="14">
        <v>0.14378841569765849</v>
      </c>
      <c r="I38" s="14">
        <v>0.14000000000000001</v>
      </c>
      <c r="J38" s="55"/>
      <c r="K38" s="14">
        <v>0.18</v>
      </c>
      <c r="L38" s="14">
        <v>0.28397103050968597</v>
      </c>
      <c r="M38" s="14">
        <v>0.23</v>
      </c>
      <c r="N38" s="55"/>
      <c r="O38" s="14">
        <v>0.32861159381563809</v>
      </c>
      <c r="P38" s="14">
        <v>0.28000000000000003</v>
      </c>
      <c r="Q38" s="14">
        <v>0.3</v>
      </c>
      <c r="R38" s="166"/>
      <c r="S38" s="51"/>
      <c r="T38" s="51"/>
      <c r="U38" s="51"/>
      <c r="V38" s="51"/>
      <c r="X38" s="51"/>
      <c r="Y38" s="51"/>
      <c r="Z38" s="51"/>
      <c r="AB38" s="51"/>
    </row>
    <row r="39" spans="1:28" x14ac:dyDescent="0.15">
      <c r="B39" s="20"/>
      <c r="C39" s="1"/>
      <c r="D39" s="67"/>
      <c r="E39" s="13" t="s">
        <v>44</v>
      </c>
      <c r="F39" s="136"/>
      <c r="G39" s="14">
        <f>G36/G$19</f>
        <v>0.8412863439254995</v>
      </c>
      <c r="H39" s="14">
        <f>H36/H19</f>
        <v>0.84561132709067999</v>
      </c>
      <c r="I39" s="14">
        <f>I36/I$19</f>
        <v>0.84353429421868509</v>
      </c>
      <c r="J39" s="55"/>
      <c r="K39" s="14">
        <f>K36/K$19</f>
        <v>0.86135213304410696</v>
      </c>
      <c r="L39" s="14">
        <f>L36/L19</f>
        <v>0.87173396674584325</v>
      </c>
      <c r="M39" s="14">
        <f>M36/M$19</f>
        <v>0.86688613151008698</v>
      </c>
      <c r="N39" s="55"/>
      <c r="O39" s="14">
        <f>O36/O$19</f>
        <v>0.86424996208099503</v>
      </c>
      <c r="P39" s="14">
        <f>P36/P$19</f>
        <v>0.84677066730131412</v>
      </c>
      <c r="Q39" s="14">
        <f>Q36/Q$19</f>
        <v>0.85524671464414526</v>
      </c>
      <c r="R39" s="166"/>
      <c r="S39" s="51"/>
      <c r="T39" s="51"/>
      <c r="U39" s="51"/>
      <c r="V39" s="51"/>
      <c r="X39" s="51"/>
      <c r="Y39" s="51"/>
      <c r="Z39" s="51"/>
      <c r="AB39" s="51"/>
    </row>
    <row r="40" spans="1:28" ht="15" x14ac:dyDescent="0.15">
      <c r="A40" s="104"/>
      <c r="B40" s="20"/>
      <c r="C40" s="1"/>
      <c r="D40" s="66" t="s">
        <v>211</v>
      </c>
      <c r="E40" s="8"/>
      <c r="F40" s="136"/>
      <c r="G40" s="15">
        <v>380</v>
      </c>
      <c r="H40" s="16">
        <f>I40-G40</f>
        <v>381</v>
      </c>
      <c r="I40" s="15">
        <v>761</v>
      </c>
      <c r="J40" s="55"/>
      <c r="K40" s="15">
        <v>453</v>
      </c>
      <c r="L40" s="16">
        <f>M40-K40</f>
        <v>513</v>
      </c>
      <c r="M40" s="15">
        <v>966</v>
      </c>
      <c r="N40" s="55"/>
      <c r="O40" s="15">
        <v>530</v>
      </c>
      <c r="P40" s="16">
        <f>Q40-O40</f>
        <v>550</v>
      </c>
      <c r="Q40" s="15">
        <v>1080</v>
      </c>
      <c r="R40" s="166"/>
      <c r="S40" s="51"/>
      <c r="T40" s="51"/>
      <c r="U40" s="51"/>
      <c r="V40" s="51"/>
      <c r="X40" s="51"/>
      <c r="Y40" s="51"/>
      <c r="Z40" s="51"/>
      <c r="AB40" s="51"/>
    </row>
    <row r="41" spans="1:28" x14ac:dyDescent="0.15">
      <c r="A41" s="104"/>
      <c r="B41" s="20"/>
      <c r="C41" s="1"/>
      <c r="D41" s="67" t="s">
        <v>12</v>
      </c>
      <c r="E41" s="8"/>
      <c r="F41" s="136"/>
      <c r="G41" s="14">
        <v>0.31944444444444442</v>
      </c>
      <c r="H41" s="14">
        <v>0.2290322580645161</v>
      </c>
      <c r="I41" s="14">
        <v>0.27257525083612033</v>
      </c>
      <c r="J41" s="55"/>
      <c r="K41" s="14">
        <f>K40/G40-1</f>
        <v>0.19210526315789478</v>
      </c>
      <c r="L41" s="14">
        <f>L40/H40-1</f>
        <v>0.34645669291338588</v>
      </c>
      <c r="M41" s="14">
        <f>M40/I40-1</f>
        <v>0.26938239159001309</v>
      </c>
      <c r="N41" s="55"/>
      <c r="O41" s="14">
        <f>O40/K40-1</f>
        <v>0.16997792494481234</v>
      </c>
      <c r="P41" s="14">
        <f>P40/L40-1</f>
        <v>7.2124756335282703E-2</v>
      </c>
      <c r="Q41" s="14">
        <f>Q40/M40-1</f>
        <v>0.11801242236024834</v>
      </c>
      <c r="R41" s="166"/>
      <c r="S41" s="51"/>
      <c r="T41" s="51"/>
      <c r="U41" s="51"/>
      <c r="V41" s="51"/>
      <c r="X41" s="51"/>
      <c r="Y41" s="51"/>
      <c r="Z41" s="51"/>
      <c r="AB41" s="51"/>
    </row>
    <row r="42" spans="1:28" x14ac:dyDescent="0.15">
      <c r="A42" s="104"/>
      <c r="B42" s="20"/>
      <c r="C42" s="1"/>
      <c r="D42" s="67" t="s">
        <v>13</v>
      </c>
      <c r="E42" s="8"/>
      <c r="F42" s="136"/>
      <c r="G42" s="14">
        <v>0.27501656726308815</v>
      </c>
      <c r="H42" s="14">
        <v>0.19599514563106796</v>
      </c>
      <c r="I42" s="14">
        <v>0.23376623376623376</v>
      </c>
      <c r="J42" s="55"/>
      <c r="K42" s="14">
        <v>0.13626943005181347</v>
      </c>
      <c r="L42" s="14">
        <v>0.26273323247604641</v>
      </c>
      <c r="M42" s="14">
        <v>0.20010222335803732</v>
      </c>
      <c r="N42" s="55"/>
      <c r="O42" s="14">
        <v>0.31605275125056842</v>
      </c>
      <c r="P42" s="14">
        <v>0.28999999999999998</v>
      </c>
      <c r="Q42" s="14">
        <v>0.30476393024245002</v>
      </c>
      <c r="R42" s="166"/>
      <c r="S42" s="51"/>
      <c r="T42" s="51"/>
      <c r="U42" s="51"/>
      <c r="V42" s="51"/>
      <c r="X42" s="51"/>
      <c r="Y42" s="51"/>
      <c r="Z42" s="51"/>
      <c r="AB42" s="51"/>
    </row>
    <row r="43" spans="1:28" ht="15" x14ac:dyDescent="0.15">
      <c r="A43" s="104"/>
      <c r="B43" s="20"/>
      <c r="C43" s="1"/>
      <c r="D43" s="66" t="s">
        <v>175</v>
      </c>
      <c r="E43" s="8"/>
      <c r="F43" s="136"/>
      <c r="G43" s="15">
        <f>G45+4</f>
        <v>31</v>
      </c>
      <c r="H43" s="16">
        <f>I43-G43</f>
        <v>31</v>
      </c>
      <c r="I43" s="15">
        <f>I45+8</f>
        <v>62</v>
      </c>
      <c r="J43" s="55"/>
      <c r="K43" s="15">
        <v>93</v>
      </c>
      <c r="L43" s="16">
        <f>M43-K43</f>
        <v>123</v>
      </c>
      <c r="M43" s="15">
        <v>216</v>
      </c>
      <c r="N43" s="55"/>
      <c r="O43" s="15">
        <v>151</v>
      </c>
      <c r="P43" s="16">
        <f>Q43-O43</f>
        <v>162</v>
      </c>
      <c r="Q43" s="15">
        <v>313</v>
      </c>
      <c r="R43" s="166"/>
      <c r="S43" s="209"/>
      <c r="T43" s="51"/>
      <c r="U43" s="51"/>
      <c r="V43" s="51"/>
      <c r="X43" s="51"/>
      <c r="Y43" s="51"/>
      <c r="Z43" s="51"/>
      <c r="AB43" s="51"/>
    </row>
    <row r="44" spans="1:28" x14ac:dyDescent="0.15">
      <c r="A44" s="104"/>
      <c r="B44" s="20"/>
      <c r="C44" s="1"/>
      <c r="D44" s="67" t="s">
        <v>14</v>
      </c>
      <c r="E44" s="8"/>
      <c r="F44" s="136"/>
      <c r="G44" s="14">
        <f>G43/G40</f>
        <v>8.1578947368421056E-2</v>
      </c>
      <c r="H44" s="45">
        <f t="shared" ref="H44:Q44" si="5">H43/H40</f>
        <v>8.1364829396325458E-2</v>
      </c>
      <c r="I44" s="14">
        <f t="shared" si="5"/>
        <v>8.1471747700394212E-2</v>
      </c>
      <c r="J44" s="55"/>
      <c r="K44" s="14">
        <f t="shared" si="5"/>
        <v>0.20529801324503311</v>
      </c>
      <c r="L44" s="45">
        <f t="shared" si="5"/>
        <v>0.23976608187134502</v>
      </c>
      <c r="M44" s="14">
        <f t="shared" si="5"/>
        <v>0.2236024844720497</v>
      </c>
      <c r="N44" s="55"/>
      <c r="O44" s="14">
        <f t="shared" si="5"/>
        <v>0.28490566037735848</v>
      </c>
      <c r="P44" s="45">
        <f t="shared" si="5"/>
        <v>0.29454545454545455</v>
      </c>
      <c r="Q44" s="14">
        <f t="shared" si="5"/>
        <v>0.2898148148148148</v>
      </c>
      <c r="R44" s="166"/>
      <c r="S44" s="209"/>
      <c r="T44" s="51"/>
      <c r="U44" s="51"/>
      <c r="V44" s="51"/>
      <c r="X44" s="51"/>
      <c r="Y44" s="51"/>
      <c r="Z44" s="51"/>
      <c r="AB44" s="51"/>
    </row>
    <row r="45" spans="1:28" ht="15" x14ac:dyDescent="0.15">
      <c r="A45" s="104"/>
      <c r="B45" s="20"/>
      <c r="C45" s="1"/>
      <c r="D45" s="66" t="s">
        <v>173</v>
      </c>
      <c r="E45" s="8"/>
      <c r="F45" s="136"/>
      <c r="G45" s="15">
        <f>27</f>
        <v>27</v>
      </c>
      <c r="H45" s="16">
        <f>I45-G45</f>
        <v>27</v>
      </c>
      <c r="I45" s="15">
        <f>54</f>
        <v>54</v>
      </c>
      <c r="J45" s="55"/>
      <c r="K45" s="15">
        <v>89</v>
      </c>
      <c r="L45" s="16">
        <f>M45-K45</f>
        <v>118</v>
      </c>
      <c r="M45" s="15">
        <v>207</v>
      </c>
      <c r="N45" s="55"/>
      <c r="O45" s="15">
        <v>148</v>
      </c>
      <c r="P45" s="16">
        <f>Q45-O45</f>
        <v>158</v>
      </c>
      <c r="Q45" s="15">
        <f>306</f>
        <v>306</v>
      </c>
      <c r="R45" s="166"/>
      <c r="S45" s="209"/>
      <c r="T45" s="51"/>
      <c r="U45" s="51"/>
      <c r="V45" s="51"/>
      <c r="X45" s="51"/>
      <c r="Y45" s="51"/>
      <c r="Z45" s="51"/>
      <c r="AB45" s="51"/>
    </row>
    <row r="46" spans="1:28" x14ac:dyDescent="0.15">
      <c r="B46" s="20"/>
      <c r="C46" s="1"/>
      <c r="D46" s="67" t="s">
        <v>16</v>
      </c>
      <c r="E46" s="8"/>
      <c r="F46" s="136"/>
      <c r="G46" s="14">
        <f>G45/G40</f>
        <v>7.1052631578947367E-2</v>
      </c>
      <c r="H46" s="45">
        <f>H45/H40</f>
        <v>7.0866141732283464E-2</v>
      </c>
      <c r="I46" s="14">
        <f>I45/I40</f>
        <v>7.0959264126149807E-2</v>
      </c>
      <c r="J46" s="55"/>
      <c r="K46" s="14">
        <f t="shared" ref="K46" si="6">K45/K40</f>
        <v>0.19646799116997793</v>
      </c>
      <c r="L46" s="45">
        <f>L45/L40</f>
        <v>0.2300194931773879</v>
      </c>
      <c r="M46" s="14">
        <f>M45/M40</f>
        <v>0.21428571428571427</v>
      </c>
      <c r="N46" s="55"/>
      <c r="O46" s="14">
        <f>O45/O40</f>
        <v>0.27924528301886792</v>
      </c>
      <c r="P46" s="45">
        <f>P45/P40</f>
        <v>0.28727272727272729</v>
      </c>
      <c r="Q46" s="14">
        <f>Q45/Q40</f>
        <v>0.28333333333333333</v>
      </c>
      <c r="R46" s="166"/>
      <c r="S46" s="51"/>
      <c r="T46" s="51"/>
      <c r="U46" s="51"/>
      <c r="V46" s="51"/>
      <c r="X46" s="51"/>
      <c r="Y46" s="51"/>
      <c r="Z46" s="51"/>
      <c r="AB46" s="51"/>
    </row>
    <row r="47" spans="1:28" ht="15" x14ac:dyDescent="0.15">
      <c r="B47" s="20"/>
      <c r="C47" s="1"/>
      <c r="D47" s="65" t="s">
        <v>215</v>
      </c>
      <c r="E47" s="174"/>
      <c r="F47" s="136"/>
      <c r="G47" s="11"/>
      <c r="H47" s="11"/>
      <c r="I47" s="11"/>
      <c r="J47" s="55"/>
      <c r="K47" s="11"/>
      <c r="L47" s="11"/>
      <c r="M47" s="11"/>
      <c r="N47" s="55"/>
      <c r="O47" s="11"/>
      <c r="P47" s="11"/>
      <c r="Q47" s="11"/>
      <c r="R47" s="166"/>
      <c r="S47" s="51"/>
      <c r="T47" s="209"/>
      <c r="U47" s="51"/>
      <c r="V47" s="51"/>
      <c r="X47" s="51"/>
      <c r="Y47" s="51"/>
      <c r="Z47" s="51"/>
      <c r="AB47" s="51"/>
    </row>
    <row r="48" spans="1:28" x14ac:dyDescent="0.15">
      <c r="B48" s="20"/>
      <c r="C48" s="1"/>
      <c r="D48" s="66" t="s">
        <v>182</v>
      </c>
      <c r="E48" s="8"/>
      <c r="F48" s="136"/>
      <c r="G48" s="15">
        <f>G16-G34</f>
        <v>46.029999999999973</v>
      </c>
      <c r="H48" s="16">
        <f>I48-G48</f>
        <v>46.970000000000027</v>
      </c>
      <c r="I48" s="15">
        <f>I16-I34</f>
        <v>93</v>
      </c>
      <c r="J48" s="55"/>
      <c r="K48" s="15">
        <f>K16-K34</f>
        <v>43.795609000000013</v>
      </c>
      <c r="L48" s="16">
        <f>M48-K48</f>
        <v>42.497513000000026</v>
      </c>
      <c r="M48" s="15">
        <f>M16-M34</f>
        <v>86.293122000000039</v>
      </c>
      <c r="N48" s="55"/>
      <c r="O48" s="15">
        <f>O16-O34</f>
        <v>54</v>
      </c>
      <c r="P48" s="16">
        <f>Q48-O48</f>
        <v>72.608054000000038</v>
      </c>
      <c r="Q48" s="15">
        <f>Q16-Q34</f>
        <v>126.60805400000004</v>
      </c>
      <c r="R48" s="166"/>
      <c r="S48" s="51"/>
      <c r="T48" s="51"/>
      <c r="U48" s="51"/>
      <c r="V48" s="51"/>
      <c r="X48" s="51"/>
      <c r="Y48" s="51"/>
      <c r="Z48" s="51"/>
      <c r="AB48" s="51"/>
    </row>
    <row r="49" spans="1:32" x14ac:dyDescent="0.15">
      <c r="B49" s="20"/>
      <c r="C49" s="1"/>
      <c r="D49" s="67" t="s">
        <v>36</v>
      </c>
      <c r="E49" s="8"/>
      <c r="F49" s="136"/>
      <c r="G49" s="14">
        <v>3.7017364657813969</v>
      </c>
      <c r="H49" s="14">
        <v>8.9538390164693782E-2</v>
      </c>
      <c r="I49" s="14">
        <v>0.75803402646502538</v>
      </c>
      <c r="J49" s="55"/>
      <c r="K49" s="14">
        <f>K48/G48-1</f>
        <v>-4.8542059526395009E-2</v>
      </c>
      <c r="L49" s="14">
        <f>L48/H48-1</f>
        <v>-9.5220076644666807E-2</v>
      </c>
      <c r="M49" s="14">
        <f>M48/I48-1</f>
        <v>-7.2116967741935101E-2</v>
      </c>
      <c r="N49" s="55"/>
      <c r="O49" s="14">
        <f>O48/K48-1</f>
        <v>0.23300032201858367</v>
      </c>
      <c r="P49" s="14">
        <f>P48/L48-1</f>
        <v>0.70852477884999976</v>
      </c>
      <c r="Q49" s="14">
        <f>Q48/M48-1</f>
        <v>0.46718592473685194</v>
      </c>
      <c r="R49" s="166"/>
      <c r="S49" s="51"/>
      <c r="T49" s="51"/>
      <c r="U49" s="51"/>
      <c r="V49" s="51"/>
      <c r="X49" s="51"/>
      <c r="Y49" s="51"/>
      <c r="Z49" s="51"/>
      <c r="AB49" s="51"/>
    </row>
    <row r="50" spans="1:32" x14ac:dyDescent="0.15">
      <c r="B50" s="20"/>
      <c r="C50" s="1"/>
      <c r="D50" s="66" t="s">
        <v>38</v>
      </c>
      <c r="E50" s="8"/>
      <c r="F50" s="136"/>
      <c r="G50" s="15">
        <f>G19-G36</f>
        <v>714.4399999999996</v>
      </c>
      <c r="H50" s="16">
        <f>I50-G50</f>
        <v>752.15999999999985</v>
      </c>
      <c r="I50" s="15">
        <f>I19-I36</f>
        <v>1466.5999999999995</v>
      </c>
      <c r="J50" s="55"/>
      <c r="K50" s="15">
        <f>K19-K36</f>
        <v>767</v>
      </c>
      <c r="L50" s="16">
        <f>M50-K50</f>
        <v>810</v>
      </c>
      <c r="M50" s="15">
        <f>M19-M36</f>
        <v>1577</v>
      </c>
      <c r="N50" s="55"/>
      <c r="O50" s="15">
        <f>O19-O36</f>
        <v>895</v>
      </c>
      <c r="P50" s="16">
        <f>Q50-O50</f>
        <v>1073.0767821694917</v>
      </c>
      <c r="Q50" s="15">
        <f>Q19-Q36</f>
        <v>1968.0767821694917</v>
      </c>
      <c r="R50" s="166"/>
      <c r="S50" s="51"/>
      <c r="T50" s="51"/>
      <c r="U50" s="51"/>
      <c r="V50" s="51"/>
      <c r="X50" s="51"/>
      <c r="Y50" s="51"/>
      <c r="Z50" s="51"/>
      <c r="AB50" s="51"/>
    </row>
    <row r="51" spans="1:32" x14ac:dyDescent="0.15">
      <c r="B51" s="20"/>
      <c r="C51" s="1"/>
      <c r="D51" s="67" t="s">
        <v>12</v>
      </c>
      <c r="E51" s="8"/>
      <c r="F51" s="136"/>
      <c r="G51" s="14">
        <v>1.0829154518950426</v>
      </c>
      <c r="H51" s="14">
        <v>0.43268571428571412</v>
      </c>
      <c r="I51" s="14">
        <v>0.68963133640552932</v>
      </c>
      <c r="J51" s="55"/>
      <c r="K51" s="14">
        <f>K50/G50-1</f>
        <v>7.3568109288394412E-2</v>
      </c>
      <c r="L51" s="14">
        <f>L50/H50-1</f>
        <v>7.6898532227186012E-2</v>
      </c>
      <c r="M51" s="14">
        <f>M50/I50-1</f>
        <v>7.5276148915860208E-2</v>
      </c>
      <c r="N51" s="55"/>
      <c r="O51" s="14">
        <f>O50/K50-1</f>
        <v>0.16688396349413304</v>
      </c>
      <c r="P51" s="14">
        <f>P50/L50-1</f>
        <v>0.32478615082653306</v>
      </c>
      <c r="Q51" s="14">
        <f>Q50/M50-1</f>
        <v>0.24798781367754708</v>
      </c>
      <c r="R51" s="166"/>
      <c r="S51" s="51"/>
      <c r="T51" s="51"/>
      <c r="U51" s="51"/>
      <c r="V51" s="51"/>
      <c r="X51" s="51"/>
      <c r="Y51" s="51"/>
      <c r="Z51" s="51"/>
      <c r="AB51" s="51"/>
    </row>
    <row r="52" spans="1:32" x14ac:dyDescent="0.15">
      <c r="B52" s="20"/>
      <c r="C52" s="1"/>
      <c r="D52" s="67" t="s">
        <v>13</v>
      </c>
      <c r="E52" s="8"/>
      <c r="F52" s="136"/>
      <c r="G52" s="14">
        <v>1.02</v>
      </c>
      <c r="H52" s="14">
        <v>0.39</v>
      </c>
      <c r="I52" s="14">
        <v>0.64</v>
      </c>
      <c r="J52" s="55"/>
      <c r="K52" s="14">
        <v>0.03</v>
      </c>
      <c r="L52" s="14">
        <v>0.04</v>
      </c>
      <c r="M52" s="14">
        <v>0.03</v>
      </c>
      <c r="N52" s="55"/>
      <c r="O52" s="14">
        <v>0.3</v>
      </c>
      <c r="P52" s="14">
        <v>0.56000000000000005</v>
      </c>
      <c r="Q52" s="14">
        <v>0.43</v>
      </c>
      <c r="R52" s="166"/>
      <c r="S52" s="51"/>
      <c r="T52" s="51"/>
      <c r="U52" s="51"/>
      <c r="V52" s="51"/>
      <c r="X52" s="51"/>
      <c r="Y52" s="51"/>
      <c r="Z52" s="51"/>
      <c r="AB52" s="51"/>
    </row>
    <row r="53" spans="1:32" x14ac:dyDescent="0.15">
      <c r="B53" s="20"/>
      <c r="C53" s="1"/>
      <c r="D53" s="67"/>
      <c r="E53" s="13" t="s">
        <v>44</v>
      </c>
      <c r="F53" s="136"/>
      <c r="G53" s="14">
        <f>G50/G$19</f>
        <v>0.15871365607450053</v>
      </c>
      <c r="H53" s="14">
        <f>H50/H19</f>
        <v>0.15438867290932004</v>
      </c>
      <c r="I53" s="14">
        <f>I50/I$19</f>
        <v>0.15646570578131497</v>
      </c>
      <c r="J53" s="55"/>
      <c r="K53" s="14">
        <f>K50/K$19</f>
        <v>0.13864786695589298</v>
      </c>
      <c r="L53" s="14">
        <f>L50/L19</f>
        <v>0.12826603325415678</v>
      </c>
      <c r="M53" s="14">
        <f>M50/M$19</f>
        <v>0.13311386848991305</v>
      </c>
      <c r="N53" s="55"/>
      <c r="O53" s="14">
        <f>O50/O$19</f>
        <v>0.135750037919005</v>
      </c>
      <c r="P53" s="14">
        <f>P50/P$19</f>
        <v>0.15322933269868591</v>
      </c>
      <c r="Q53" s="14">
        <f>Q50/Q$19</f>
        <v>0.14475328535585474</v>
      </c>
      <c r="R53" s="166"/>
      <c r="S53" s="51"/>
      <c r="T53" s="51"/>
      <c r="U53" s="51"/>
      <c r="V53" s="51"/>
      <c r="X53" s="51"/>
      <c r="Y53" s="51"/>
      <c r="Z53" s="51"/>
      <c r="AB53" s="51"/>
    </row>
    <row r="54" spans="1:32" ht="15" x14ac:dyDescent="0.15">
      <c r="A54" s="104"/>
      <c r="B54" s="20"/>
      <c r="C54" s="1"/>
      <c r="D54" s="66" t="s">
        <v>211</v>
      </c>
      <c r="E54" s="8"/>
      <c r="F54" s="136"/>
      <c r="G54" s="15">
        <v>53</v>
      </c>
      <c r="H54" s="16">
        <f>I54-G54</f>
        <v>91</v>
      </c>
      <c r="I54" s="15">
        <v>144</v>
      </c>
      <c r="J54" s="55"/>
      <c r="K54" s="15">
        <v>85</v>
      </c>
      <c r="L54" s="16">
        <f>M54-K54</f>
        <v>89</v>
      </c>
      <c r="M54" s="15">
        <v>174</v>
      </c>
      <c r="N54" s="55"/>
      <c r="O54" s="15">
        <v>103</v>
      </c>
      <c r="P54" s="16">
        <f>Q54-O54</f>
        <v>111</v>
      </c>
      <c r="Q54" s="15">
        <v>214</v>
      </c>
      <c r="R54" s="166"/>
      <c r="S54" s="51"/>
      <c r="T54" s="51"/>
      <c r="U54" s="51"/>
      <c r="V54" s="51"/>
      <c r="W54" s="51"/>
      <c r="X54" s="51"/>
      <c r="Y54" s="51"/>
      <c r="Z54" s="51"/>
      <c r="AA54" s="51"/>
      <c r="AB54" s="51"/>
      <c r="AC54" s="51"/>
      <c r="AD54" s="51"/>
      <c r="AE54" s="51"/>
      <c r="AF54" s="51"/>
    </row>
    <row r="55" spans="1:32" x14ac:dyDescent="0.15">
      <c r="A55" s="104"/>
      <c r="B55" s="20"/>
      <c r="C55" s="1"/>
      <c r="D55" s="67" t="s">
        <v>12</v>
      </c>
      <c r="E55" s="8"/>
      <c r="F55" s="136"/>
      <c r="G55" s="14">
        <v>25.5</v>
      </c>
      <c r="H55" s="14">
        <v>2.9565217391304346</v>
      </c>
      <c r="I55" s="14">
        <v>4.76</v>
      </c>
      <c r="J55" s="55"/>
      <c r="K55" s="14">
        <f>K54/G54-1</f>
        <v>0.60377358490566047</v>
      </c>
      <c r="L55" s="14">
        <f>L54/H54-1</f>
        <v>-2.1978021978022011E-2</v>
      </c>
      <c r="M55" s="14">
        <f>M54/I54-1</f>
        <v>0.20833333333333326</v>
      </c>
      <c r="N55" s="55"/>
      <c r="O55" s="14">
        <f>O54/K54-1</f>
        <v>0.21176470588235285</v>
      </c>
      <c r="P55" s="14">
        <f>P54/L54-1</f>
        <v>0.24719101123595499</v>
      </c>
      <c r="Q55" s="14">
        <f>Q54/M54-1</f>
        <v>0.22988505747126431</v>
      </c>
      <c r="R55" s="166"/>
      <c r="S55" s="51"/>
      <c r="T55" s="51"/>
      <c r="U55" s="51"/>
      <c r="V55" s="51"/>
      <c r="W55" s="51"/>
      <c r="X55" s="51"/>
      <c r="Y55" s="51"/>
      <c r="Z55" s="51"/>
      <c r="AA55" s="51"/>
      <c r="AB55" s="51"/>
      <c r="AC55" s="51"/>
      <c r="AD55" s="51"/>
      <c r="AE55" s="51"/>
      <c r="AF55" s="51"/>
    </row>
    <row r="56" spans="1:32" x14ac:dyDescent="0.15">
      <c r="A56" s="104"/>
      <c r="B56" s="20"/>
      <c r="C56" s="1"/>
      <c r="D56" s="67" t="s">
        <v>13</v>
      </c>
      <c r="E56" s="8"/>
      <c r="F56" s="136"/>
      <c r="G56" s="14">
        <v>35</v>
      </c>
      <c r="H56" s="14">
        <v>3.1081081081081079</v>
      </c>
      <c r="I56" s="14">
        <v>5.2521008403361344</v>
      </c>
      <c r="J56" s="55"/>
      <c r="K56" s="14">
        <v>0.52083333333333337</v>
      </c>
      <c r="L56" s="14">
        <v>3.9473684210526314E-2</v>
      </c>
      <c r="M56" s="14">
        <v>0.22715053763440859</v>
      </c>
      <c r="N56" s="55"/>
      <c r="O56" s="14">
        <v>0.28310502283105021</v>
      </c>
      <c r="P56" s="14">
        <v>0.37763713080168776</v>
      </c>
      <c r="Q56" s="14">
        <v>0.33077765607886089</v>
      </c>
      <c r="R56" s="166"/>
      <c r="S56" s="14"/>
      <c r="T56" s="51"/>
      <c r="U56" s="51"/>
      <c r="V56" s="51"/>
      <c r="X56" s="51"/>
      <c r="Y56" s="51"/>
      <c r="Z56" s="51"/>
      <c r="AB56" s="51"/>
    </row>
    <row r="57" spans="1:32" ht="15" x14ac:dyDescent="0.15">
      <c r="A57" s="104"/>
      <c r="B57" s="20"/>
      <c r="C57" s="1"/>
      <c r="D57" s="66" t="s">
        <v>175</v>
      </c>
      <c r="E57" s="8"/>
      <c r="F57" s="136"/>
      <c r="G57" s="15">
        <f>G29-G43</f>
        <v>-73</v>
      </c>
      <c r="H57" s="16">
        <f>I57-G57</f>
        <v>-48</v>
      </c>
      <c r="I57" s="15">
        <f>I29-I43</f>
        <v>-121</v>
      </c>
      <c r="J57" s="55"/>
      <c r="K57" s="15">
        <f>K29-K43</f>
        <v>-41</v>
      </c>
      <c r="L57" s="16">
        <f>M57-K57</f>
        <v>-28</v>
      </c>
      <c r="M57" s="15">
        <f>M29-M43</f>
        <v>-69</v>
      </c>
      <c r="N57" s="55"/>
      <c r="O57" s="15">
        <f>O29-O43</f>
        <v>-34</v>
      </c>
      <c r="P57" s="16">
        <f>Q57-O57</f>
        <v>-23</v>
      </c>
      <c r="Q57" s="15">
        <f>Q29-Q43</f>
        <v>-57</v>
      </c>
      <c r="R57" s="166"/>
      <c r="S57" s="14"/>
      <c r="T57" s="51"/>
      <c r="U57" s="51"/>
      <c r="V57" s="51"/>
      <c r="X57" s="51"/>
      <c r="Y57" s="51"/>
      <c r="Z57" s="51"/>
      <c r="AB57" s="51"/>
    </row>
    <row r="58" spans="1:32" x14ac:dyDescent="0.15">
      <c r="A58" s="104"/>
      <c r="B58" s="20"/>
      <c r="C58" s="1"/>
      <c r="D58" s="67" t="s">
        <v>14</v>
      </c>
      <c r="E58" s="8"/>
      <c r="F58" s="136"/>
      <c r="G58" s="14">
        <f>G57/G54</f>
        <v>-1.3773584905660377</v>
      </c>
      <c r="H58" s="45">
        <f t="shared" ref="H58:Q58" si="7">H57/H54</f>
        <v>-0.52747252747252749</v>
      </c>
      <c r="I58" s="14">
        <f t="shared" si="7"/>
        <v>-0.84027777777777779</v>
      </c>
      <c r="J58" s="55"/>
      <c r="K58" s="14">
        <f t="shared" si="7"/>
        <v>-0.4823529411764706</v>
      </c>
      <c r="L58" s="45">
        <f t="shared" si="7"/>
        <v>-0.3146067415730337</v>
      </c>
      <c r="M58" s="14">
        <f t="shared" si="7"/>
        <v>-0.39655172413793105</v>
      </c>
      <c r="N58" s="55"/>
      <c r="O58" s="14">
        <f t="shared" si="7"/>
        <v>-0.3300970873786408</v>
      </c>
      <c r="P58" s="45">
        <f t="shared" si="7"/>
        <v>-0.2072072072072072</v>
      </c>
      <c r="Q58" s="14">
        <f t="shared" si="7"/>
        <v>-0.26635514018691586</v>
      </c>
      <c r="R58" s="166"/>
      <c r="S58" s="14"/>
      <c r="T58" s="52"/>
      <c r="U58" s="51"/>
      <c r="V58" s="51"/>
      <c r="X58" s="51"/>
      <c r="Y58" s="51"/>
      <c r="Z58" s="51"/>
      <c r="AB58" s="51"/>
    </row>
    <row r="59" spans="1:32" ht="15" x14ac:dyDescent="0.15">
      <c r="A59" s="104"/>
      <c r="B59" s="20"/>
      <c r="C59" s="1"/>
      <c r="D59" s="66" t="s">
        <v>173</v>
      </c>
      <c r="E59" s="8"/>
      <c r="F59" s="136"/>
      <c r="G59" s="15">
        <f>G31-G45</f>
        <v>-83</v>
      </c>
      <c r="H59" s="16">
        <f>I59-G59</f>
        <v>-54</v>
      </c>
      <c r="I59" s="15">
        <f>I31-I45</f>
        <v>-137</v>
      </c>
      <c r="J59" s="55"/>
      <c r="K59" s="15">
        <f>K31-K45</f>
        <v>-66</v>
      </c>
      <c r="L59" s="16">
        <f>M59-K59</f>
        <v>-45</v>
      </c>
      <c r="M59" s="15">
        <f>M31-M45</f>
        <v>-111</v>
      </c>
      <c r="N59" s="55"/>
      <c r="O59" s="15">
        <f>O31-O45</f>
        <v>-50</v>
      </c>
      <c r="P59" s="16">
        <f>Q59-O59</f>
        <v>-30</v>
      </c>
      <c r="Q59" s="15">
        <f>Q31-Q45</f>
        <v>-80</v>
      </c>
      <c r="R59" s="166"/>
      <c r="S59" s="14"/>
      <c r="T59" s="51"/>
      <c r="U59" s="51"/>
      <c r="V59" s="51"/>
      <c r="W59" s="51"/>
      <c r="X59" s="51"/>
      <c r="Y59" s="51"/>
      <c r="Z59" s="51"/>
      <c r="AA59" s="51"/>
      <c r="AB59" s="51"/>
      <c r="AC59" s="51"/>
      <c r="AD59" s="51"/>
      <c r="AE59" s="51"/>
      <c r="AF59" s="51"/>
    </row>
    <row r="60" spans="1:32" x14ac:dyDescent="0.15">
      <c r="B60" s="20"/>
      <c r="C60" s="1"/>
      <c r="D60" s="67" t="s">
        <v>16</v>
      </c>
      <c r="E60" s="8"/>
      <c r="F60" s="136"/>
      <c r="G60" s="14">
        <f>G59/G54</f>
        <v>-1.5660377358490567</v>
      </c>
      <c r="H60" s="45">
        <f>H59/H54</f>
        <v>-0.59340659340659341</v>
      </c>
      <c r="I60" s="14">
        <f>I59/I54</f>
        <v>-0.95138888888888884</v>
      </c>
      <c r="J60" s="55"/>
      <c r="K60" s="14">
        <f t="shared" ref="K60" si="8">K59/K54</f>
        <v>-0.77647058823529413</v>
      </c>
      <c r="L60" s="45">
        <f>L59/L54</f>
        <v>-0.5056179775280899</v>
      </c>
      <c r="M60" s="14">
        <f>M59/M54</f>
        <v>-0.63793103448275867</v>
      </c>
      <c r="N60" s="55"/>
      <c r="O60" s="14">
        <f>O59/O54</f>
        <v>-0.4854368932038835</v>
      </c>
      <c r="P60" s="45">
        <f>P59/P54</f>
        <v>-0.27027027027027029</v>
      </c>
      <c r="Q60" s="14">
        <f>Q59/Q54</f>
        <v>-0.37383177570093457</v>
      </c>
      <c r="R60" s="166"/>
      <c r="S60" s="14"/>
      <c r="T60" s="52"/>
      <c r="U60" s="51"/>
      <c r="V60" s="51"/>
      <c r="W60" s="51"/>
      <c r="X60" s="51"/>
      <c r="Y60" s="51"/>
      <c r="Z60" s="51"/>
      <c r="AA60" s="51"/>
      <c r="AB60" s="51"/>
      <c r="AC60" s="51"/>
      <c r="AD60" s="51"/>
      <c r="AE60" s="51"/>
      <c r="AF60" s="51"/>
    </row>
    <row r="61" spans="1:32" x14ac:dyDescent="0.15">
      <c r="B61" s="20"/>
      <c r="C61" s="1"/>
      <c r="D61" s="67"/>
      <c r="E61" s="8"/>
      <c r="F61" s="136"/>
      <c r="G61" s="14"/>
      <c r="H61" s="14"/>
      <c r="I61" s="14"/>
      <c r="J61" s="55"/>
      <c r="K61" s="14"/>
      <c r="L61" s="14"/>
      <c r="M61" s="14"/>
      <c r="N61" s="55"/>
      <c r="O61" s="14"/>
      <c r="P61" s="14"/>
      <c r="Q61" s="14"/>
      <c r="R61" s="166"/>
      <c r="S61" s="51"/>
      <c r="T61" s="51"/>
      <c r="U61" s="51"/>
      <c r="V61" s="51"/>
      <c r="X61" s="51"/>
      <c r="Y61" s="51"/>
      <c r="Z61" s="51"/>
      <c r="AB61" s="51"/>
    </row>
    <row r="62" spans="1:32" ht="15" x14ac:dyDescent="0.15">
      <c r="B62" s="20"/>
      <c r="C62" s="19" t="s">
        <v>45</v>
      </c>
      <c r="D62" s="65" t="s">
        <v>216</v>
      </c>
      <c r="E62" s="174"/>
      <c r="F62" s="136"/>
      <c r="G62" s="11"/>
      <c r="H62" s="11"/>
      <c r="I62" s="11"/>
      <c r="J62" s="55"/>
      <c r="K62" s="11"/>
      <c r="L62" s="11"/>
      <c r="M62" s="11"/>
      <c r="N62" s="55"/>
      <c r="O62" s="11"/>
      <c r="P62" s="11"/>
      <c r="Q62" s="11"/>
      <c r="R62" s="166"/>
      <c r="S62" s="51"/>
      <c r="T62" s="51"/>
      <c r="U62" s="51"/>
      <c r="V62" s="51"/>
      <c r="X62" s="51"/>
      <c r="Y62" s="51"/>
      <c r="Z62" s="51"/>
      <c r="AB62" s="51"/>
    </row>
    <row r="63" spans="1:32" x14ac:dyDescent="0.15">
      <c r="B63" s="20"/>
      <c r="C63" s="1"/>
      <c r="D63" s="67" t="s">
        <v>46</v>
      </c>
      <c r="E63" s="8"/>
      <c r="F63" s="136"/>
      <c r="G63" s="129">
        <v>0.26200000000000001</v>
      </c>
      <c r="H63" s="129">
        <f>I63</f>
        <v>0.29799999999999999</v>
      </c>
      <c r="I63" s="129">
        <v>0.29799999999999999</v>
      </c>
      <c r="J63" s="55"/>
      <c r="K63" s="129">
        <v>0.29499999999999998</v>
      </c>
      <c r="L63" s="129">
        <f>M63</f>
        <v>0.29299999999999998</v>
      </c>
      <c r="M63" s="129">
        <v>0.29299999999999998</v>
      </c>
      <c r="N63" s="55"/>
      <c r="O63" s="129">
        <v>0.28000000000000003</v>
      </c>
      <c r="P63" s="129">
        <v>0.27400000000000002</v>
      </c>
      <c r="Q63" s="129">
        <v>0.27400000000000002</v>
      </c>
      <c r="R63" s="166"/>
      <c r="S63" s="51"/>
      <c r="T63" s="51"/>
      <c r="U63" s="51"/>
      <c r="V63" s="51"/>
      <c r="X63" s="51"/>
      <c r="Y63" s="51"/>
      <c r="Z63" s="51"/>
      <c r="AB63" s="51"/>
    </row>
    <row r="64" spans="1:32" x14ac:dyDescent="0.15">
      <c r="B64" s="20"/>
      <c r="C64" s="1"/>
      <c r="D64" s="66" t="s">
        <v>183</v>
      </c>
      <c r="E64" s="8"/>
      <c r="F64" s="136"/>
      <c r="G64" s="15">
        <v>21811</v>
      </c>
      <c r="H64" s="16">
        <f>I64-G64</f>
        <v>22804</v>
      </c>
      <c r="I64" s="15">
        <v>44615</v>
      </c>
      <c r="J64" s="55"/>
      <c r="K64" s="15">
        <v>22283</v>
      </c>
      <c r="L64" s="16">
        <f>M64-K64</f>
        <v>22992</v>
      </c>
      <c r="M64" s="15">
        <v>45275</v>
      </c>
      <c r="N64" s="55"/>
      <c r="O64" s="15">
        <v>23687.4</v>
      </c>
      <c r="P64" s="16">
        <f>Q64-O64</f>
        <v>25066.6</v>
      </c>
      <c r="Q64" s="15">
        <v>48754</v>
      </c>
      <c r="R64" s="166"/>
      <c r="S64" s="51"/>
      <c r="T64" s="51"/>
      <c r="U64" s="51"/>
      <c r="V64" s="51"/>
      <c r="X64" s="51"/>
      <c r="Y64" s="51"/>
      <c r="Z64" s="51"/>
      <c r="AB64" s="51"/>
    </row>
    <row r="65" spans="1:28" x14ac:dyDescent="0.15">
      <c r="A65" s="104"/>
      <c r="B65" s="20"/>
      <c r="C65" s="1"/>
      <c r="D65" s="67" t="s">
        <v>47</v>
      </c>
      <c r="E65" s="8"/>
      <c r="F65" s="136"/>
      <c r="G65" s="14">
        <v>0.25755304428044279</v>
      </c>
      <c r="H65" s="14">
        <v>0.10532693519461001</v>
      </c>
      <c r="I65" s="14">
        <v>0.17485187623436471</v>
      </c>
      <c r="J65" s="55"/>
      <c r="K65" s="14">
        <f>K64/G64-1</f>
        <v>2.164045665031411E-2</v>
      </c>
      <c r="L65" s="14">
        <f>L64/H64-1</f>
        <v>8.2441676898790117E-3</v>
      </c>
      <c r="M65" s="14">
        <f>M64/I64-1</f>
        <v>1.4793230976129168E-2</v>
      </c>
      <c r="N65" s="55"/>
      <c r="O65" s="14">
        <f>O64/K64-1</f>
        <v>6.3025624915855172E-2</v>
      </c>
      <c r="P65" s="14">
        <f>P64/L64-1</f>
        <v>9.0231384829505767E-2</v>
      </c>
      <c r="Q65" s="14">
        <f>Q64/M64-1</f>
        <v>7.6841524019878538E-2</v>
      </c>
      <c r="R65" s="166"/>
      <c r="S65" s="51"/>
      <c r="T65" s="51"/>
      <c r="U65" s="51"/>
      <c r="V65" s="51"/>
      <c r="X65" s="51"/>
      <c r="Y65" s="51"/>
      <c r="Z65" s="51"/>
      <c r="AB65" s="51"/>
    </row>
    <row r="66" spans="1:28" x14ac:dyDescent="0.15">
      <c r="A66" s="104"/>
      <c r="B66" s="20"/>
      <c r="C66" s="1"/>
      <c r="D66" s="66" t="s">
        <v>184</v>
      </c>
      <c r="E66" s="8"/>
      <c r="F66" s="136"/>
      <c r="G66" s="15">
        <v>3815</v>
      </c>
      <c r="H66" s="16">
        <f>I66-G66</f>
        <v>4762</v>
      </c>
      <c r="I66" s="15">
        <v>8577</v>
      </c>
      <c r="J66" s="55"/>
      <c r="K66" s="15">
        <v>4839</v>
      </c>
      <c r="L66" s="16">
        <f>M66-K66</f>
        <v>5103</v>
      </c>
      <c r="M66" s="15">
        <v>9942</v>
      </c>
      <c r="N66" s="55"/>
      <c r="O66" s="15">
        <v>5772</v>
      </c>
      <c r="P66" s="16">
        <f>Q66-O66</f>
        <v>6523</v>
      </c>
      <c r="Q66" s="15">
        <v>12295</v>
      </c>
      <c r="R66" s="166"/>
      <c r="S66" s="51"/>
      <c r="T66" s="51"/>
      <c r="U66" s="51"/>
      <c r="V66" s="51"/>
      <c r="X66" s="51"/>
      <c r="Y66" s="51"/>
      <c r="Z66" s="51"/>
      <c r="AB66" s="51"/>
    </row>
    <row r="67" spans="1:28" x14ac:dyDescent="0.15">
      <c r="A67" s="104"/>
      <c r="B67" s="20"/>
      <c r="C67" s="1"/>
      <c r="D67" s="67" t="s">
        <v>47</v>
      </c>
      <c r="E67" s="8"/>
      <c r="F67" s="136"/>
      <c r="G67" s="14">
        <v>0.55270655270655267</v>
      </c>
      <c r="H67" s="14">
        <v>0.40100029420417771</v>
      </c>
      <c r="I67" s="14">
        <v>0.46465163934426235</v>
      </c>
      <c r="J67" s="55"/>
      <c r="K67" s="14">
        <f>K66/G66-1</f>
        <v>0.26841415465268681</v>
      </c>
      <c r="L67" s="14">
        <f>L66/H66-1</f>
        <v>7.1608567828643332E-2</v>
      </c>
      <c r="M67" s="14">
        <f>M66/I66-1</f>
        <v>0.1591465547394193</v>
      </c>
      <c r="N67" s="55"/>
      <c r="O67" s="14">
        <f>O66/K66-1</f>
        <v>0.19280843149411031</v>
      </c>
      <c r="P67" s="14">
        <f>P66/L66-1</f>
        <v>0.27826768567509319</v>
      </c>
      <c r="Q67" s="14">
        <f>Q66/M66-1</f>
        <v>0.23667270166968413</v>
      </c>
      <c r="R67" s="166"/>
      <c r="S67" s="51"/>
      <c r="T67" s="51"/>
      <c r="U67" s="51"/>
      <c r="V67" s="51"/>
      <c r="X67" s="51"/>
      <c r="Y67" s="51"/>
      <c r="Z67" s="51"/>
      <c r="AB67" s="51"/>
    </row>
    <row r="68" spans="1:28" ht="15" x14ac:dyDescent="0.15">
      <c r="A68" s="104"/>
      <c r="B68" s="20"/>
      <c r="C68" s="1"/>
      <c r="D68" s="67" t="s">
        <v>218</v>
      </c>
      <c r="E68" s="8"/>
      <c r="F68" s="136"/>
      <c r="G68" s="14">
        <v>0.39</v>
      </c>
      <c r="H68" s="14" t="s">
        <v>48</v>
      </c>
      <c r="I68" s="14" t="s">
        <v>48</v>
      </c>
      <c r="J68" s="55"/>
      <c r="K68" s="14">
        <v>0.14000000000000001</v>
      </c>
      <c r="L68" s="14" t="s">
        <v>48</v>
      </c>
      <c r="M68" s="14">
        <v>0.13500000000000001</v>
      </c>
      <c r="N68" s="55"/>
      <c r="O68" s="14">
        <v>0.22</v>
      </c>
      <c r="P68" s="14" t="s">
        <v>48</v>
      </c>
      <c r="Q68" s="14">
        <v>0.25</v>
      </c>
      <c r="R68" s="166"/>
      <c r="S68" s="51"/>
      <c r="T68" s="51"/>
      <c r="U68" s="51"/>
      <c r="V68" s="51"/>
      <c r="X68" s="51"/>
      <c r="Y68" s="51"/>
      <c r="Z68" s="51"/>
      <c r="AB68" s="51"/>
    </row>
    <row r="69" spans="1:28" x14ac:dyDescent="0.15">
      <c r="A69" s="104"/>
      <c r="B69" s="20"/>
      <c r="C69" s="1"/>
      <c r="D69" s="66" t="s">
        <v>185</v>
      </c>
      <c r="E69" s="8"/>
      <c r="F69" s="136"/>
      <c r="G69" s="15">
        <v>-323</v>
      </c>
      <c r="H69" s="16">
        <f>I69-G69</f>
        <v>-144</v>
      </c>
      <c r="I69" s="15">
        <v>-467</v>
      </c>
      <c r="J69" s="55"/>
      <c r="K69" s="15">
        <v>9</v>
      </c>
      <c r="L69" s="16">
        <f>M69-K69</f>
        <v>244.6</v>
      </c>
      <c r="M69" s="15">
        <v>253.6</v>
      </c>
      <c r="N69" s="55"/>
      <c r="O69" s="15">
        <v>240.5</v>
      </c>
      <c r="P69" s="16">
        <f>Q69-O69</f>
        <v>452.5</v>
      </c>
      <c r="Q69" s="15">
        <v>693</v>
      </c>
      <c r="R69" s="166"/>
      <c r="S69" s="51"/>
      <c r="T69" s="51"/>
      <c r="U69" s="51"/>
      <c r="V69" s="51"/>
      <c r="X69" s="51"/>
      <c r="Y69" s="51"/>
      <c r="Z69" s="51"/>
      <c r="AB69" s="51"/>
    </row>
    <row r="70" spans="1:28" x14ac:dyDescent="0.15">
      <c r="B70" s="20"/>
      <c r="C70" s="1"/>
      <c r="D70" s="67" t="s">
        <v>14</v>
      </c>
      <c r="E70" s="8"/>
      <c r="F70" s="136"/>
      <c r="G70" s="14">
        <f>G69/G66</f>
        <v>-8.4665792922673663E-2</v>
      </c>
      <c r="H70" s="14">
        <f>H69/H66</f>
        <v>-3.0239395212095756E-2</v>
      </c>
      <c r="I70" s="14">
        <f>I69/I66</f>
        <v>-5.4447942170922234E-2</v>
      </c>
      <c r="J70" s="55"/>
      <c r="K70" s="14">
        <f>K69/K66</f>
        <v>1.8598884066955983E-3</v>
      </c>
      <c r="L70" s="14">
        <f>L69/L66</f>
        <v>4.7932588673329411E-2</v>
      </c>
      <c r="M70" s="14">
        <f>M69/M66</f>
        <v>2.5507946087306377E-2</v>
      </c>
      <c r="N70" s="55"/>
      <c r="O70" s="14">
        <f>O69/O66</f>
        <v>4.1666666666666664E-2</v>
      </c>
      <c r="P70" s="14">
        <f>P69/P66</f>
        <v>6.936992181511574E-2</v>
      </c>
      <c r="Q70" s="14">
        <f>Q69/Q66</f>
        <v>5.6364375762505081E-2</v>
      </c>
      <c r="R70" s="166"/>
      <c r="S70" s="51"/>
      <c r="T70" s="51"/>
      <c r="U70" s="51"/>
      <c r="V70" s="51"/>
      <c r="X70" s="51"/>
      <c r="Y70" s="51"/>
      <c r="Z70" s="51"/>
      <c r="AB70" s="51"/>
    </row>
    <row r="71" spans="1:28" x14ac:dyDescent="0.15">
      <c r="B71" s="20"/>
      <c r="C71" s="1"/>
      <c r="D71" s="177" t="s">
        <v>49</v>
      </c>
      <c r="E71" s="98"/>
      <c r="F71" s="136"/>
      <c r="G71" s="12"/>
      <c r="H71" s="12"/>
      <c r="I71" s="12"/>
      <c r="J71" s="55"/>
      <c r="K71" s="12"/>
      <c r="L71" s="12"/>
      <c r="M71" s="12"/>
      <c r="N71" s="55"/>
      <c r="O71" s="12"/>
      <c r="P71" s="12"/>
      <c r="Q71" s="12"/>
      <c r="R71" s="166"/>
      <c r="S71" s="51"/>
      <c r="T71" s="51"/>
      <c r="U71" s="51"/>
      <c r="V71" s="51"/>
      <c r="X71" s="51"/>
      <c r="Y71" s="51"/>
      <c r="Z71" s="51"/>
      <c r="AB71" s="51"/>
    </row>
    <row r="72" spans="1:28" ht="15" x14ac:dyDescent="0.15">
      <c r="B72" s="20"/>
      <c r="C72" s="19" t="s">
        <v>45</v>
      </c>
      <c r="D72" s="65" t="s">
        <v>217</v>
      </c>
      <c r="E72" s="174"/>
      <c r="F72" s="136"/>
      <c r="G72" s="11"/>
      <c r="H72" s="11"/>
      <c r="I72" s="11"/>
      <c r="J72" s="55"/>
      <c r="K72" s="11"/>
      <c r="L72" s="11"/>
      <c r="M72" s="11"/>
      <c r="N72" s="55"/>
      <c r="O72" s="11"/>
      <c r="P72" s="11"/>
      <c r="Q72" s="11"/>
      <c r="R72" s="166"/>
      <c r="S72" s="51"/>
      <c r="T72" s="51"/>
      <c r="U72" s="51"/>
      <c r="V72" s="51"/>
      <c r="X72" s="51"/>
      <c r="Y72" s="51"/>
      <c r="Z72" s="51"/>
      <c r="AB72" s="51"/>
    </row>
    <row r="73" spans="1:28" ht="15" x14ac:dyDescent="0.15">
      <c r="B73" s="20"/>
      <c r="C73" s="1"/>
      <c r="D73" s="67" t="s">
        <v>219</v>
      </c>
      <c r="E73" s="8"/>
      <c r="F73" s="136"/>
      <c r="G73" s="129">
        <v>0.32800000000000001</v>
      </c>
      <c r="H73" s="129">
        <f>I73</f>
        <v>0.32800000000000001</v>
      </c>
      <c r="I73" s="129">
        <v>0.32800000000000001</v>
      </c>
      <c r="J73" s="55"/>
      <c r="K73" s="129">
        <v>0.32700000000000001</v>
      </c>
      <c r="L73" s="129">
        <f>M73</f>
        <v>0.32600000000000001</v>
      </c>
      <c r="M73" s="129">
        <v>0.32600000000000001</v>
      </c>
      <c r="N73" s="55"/>
      <c r="O73" s="129">
        <v>0.32500000000000001</v>
      </c>
      <c r="P73" s="129">
        <v>0.25900000000000001</v>
      </c>
      <c r="Q73" s="129">
        <v>0.25900000000000001</v>
      </c>
      <c r="R73" s="166"/>
      <c r="S73" s="51"/>
      <c r="T73" s="51"/>
      <c r="U73" s="51"/>
      <c r="V73" s="51"/>
      <c r="X73" s="51"/>
      <c r="Y73" s="51"/>
      <c r="Z73" s="51"/>
      <c r="AB73" s="51"/>
    </row>
    <row r="74" spans="1:28" x14ac:dyDescent="0.15">
      <c r="B74" s="20"/>
      <c r="C74" s="1"/>
      <c r="D74" s="207" t="s">
        <v>151</v>
      </c>
      <c r="E74" s="66"/>
      <c r="F74" s="136"/>
      <c r="G74" s="14">
        <v>0.52</v>
      </c>
      <c r="H74" s="158">
        <v>0.26</v>
      </c>
      <c r="I74" s="14">
        <v>0.37</v>
      </c>
      <c r="J74" s="55"/>
      <c r="K74" s="14">
        <v>0.25</v>
      </c>
      <c r="L74" s="158">
        <v>0.22</v>
      </c>
      <c r="M74" s="14">
        <v>0.23</v>
      </c>
      <c r="N74" s="55"/>
      <c r="O74" s="14">
        <v>0.22</v>
      </c>
      <c r="P74" s="130">
        <v>0.31</v>
      </c>
      <c r="Q74" s="14">
        <v>0.27</v>
      </c>
      <c r="R74" s="166"/>
      <c r="S74" s="51"/>
      <c r="T74" s="51"/>
      <c r="U74" s="51"/>
      <c r="V74" s="51"/>
      <c r="X74" s="51"/>
      <c r="Y74" s="51"/>
      <c r="Z74" s="51"/>
      <c r="AB74" s="51"/>
    </row>
    <row r="75" spans="1:28" x14ac:dyDescent="0.15">
      <c r="B75" s="20"/>
      <c r="C75" s="1"/>
      <c r="D75" s="207" t="s">
        <v>152</v>
      </c>
      <c r="E75" s="66"/>
      <c r="F75" s="136"/>
      <c r="G75" s="14">
        <v>0.62</v>
      </c>
      <c r="H75" s="158">
        <v>0.38</v>
      </c>
      <c r="I75" s="14">
        <v>0.48</v>
      </c>
      <c r="J75" s="55"/>
      <c r="K75" s="14">
        <v>0.3</v>
      </c>
      <c r="L75" s="158">
        <v>0.23</v>
      </c>
      <c r="M75" s="14">
        <v>0.26</v>
      </c>
      <c r="N75" s="55"/>
      <c r="O75" s="14">
        <v>0.24</v>
      </c>
      <c r="P75" s="130">
        <v>0.34</v>
      </c>
      <c r="Q75" s="14">
        <v>0.28999999999999998</v>
      </c>
      <c r="R75" s="166"/>
      <c r="S75" s="51"/>
      <c r="T75" s="51"/>
      <c r="U75" s="51"/>
      <c r="V75" s="51"/>
      <c r="X75" s="51"/>
      <c r="Y75" s="51"/>
      <c r="Z75" s="51"/>
      <c r="AB75" s="51"/>
    </row>
    <row r="76" spans="1:28" x14ac:dyDescent="0.15">
      <c r="A76" s="104"/>
      <c r="B76" s="20"/>
      <c r="C76" s="1"/>
      <c r="D76" s="66" t="s">
        <v>74</v>
      </c>
      <c r="E76" s="8"/>
      <c r="F76" s="136"/>
      <c r="G76" s="15">
        <v>495</v>
      </c>
      <c r="H76" s="15">
        <v>526</v>
      </c>
      <c r="I76" s="15">
        <v>1021</v>
      </c>
      <c r="J76" s="55"/>
      <c r="K76" s="15">
        <v>536</v>
      </c>
      <c r="L76" s="16">
        <v>699</v>
      </c>
      <c r="M76" s="15">
        <v>1235</v>
      </c>
      <c r="N76" s="55"/>
      <c r="O76" s="15">
        <v>749.68228809188815</v>
      </c>
      <c r="P76" s="16">
        <v>888.31771190811185</v>
      </c>
      <c r="Q76" s="15">
        <v>1638</v>
      </c>
      <c r="R76" s="166"/>
      <c r="S76" s="51"/>
      <c r="T76" s="51"/>
      <c r="U76" s="51"/>
      <c r="V76" s="51"/>
      <c r="X76" s="51"/>
      <c r="Y76" s="51"/>
      <c r="Z76" s="51"/>
      <c r="AB76" s="51"/>
    </row>
    <row r="77" spans="1:28" x14ac:dyDescent="0.15">
      <c r="A77" s="104"/>
      <c r="B77" s="20"/>
      <c r="C77" s="1"/>
      <c r="D77" s="67" t="s">
        <v>12</v>
      </c>
      <c r="E77" s="8"/>
      <c r="F77" s="136"/>
      <c r="G77" s="14">
        <v>0.94881889763779537</v>
      </c>
      <c r="H77" s="158">
        <v>0.44109589041095898</v>
      </c>
      <c r="I77" s="14">
        <v>0.64943457189014531</v>
      </c>
      <c r="J77" s="55"/>
      <c r="K77" s="14">
        <v>8.2828282828282918E-2</v>
      </c>
      <c r="L77" s="158">
        <v>0.32889733840304181</v>
      </c>
      <c r="M77" s="14">
        <v>0.20959843290891289</v>
      </c>
      <c r="N77" s="55"/>
      <c r="O77" s="14">
        <v>0.39866098524606008</v>
      </c>
      <c r="P77" s="14">
        <v>0.27084078956811419</v>
      </c>
      <c r="Q77" s="14">
        <v>0.32631578947368411</v>
      </c>
      <c r="R77" s="166"/>
      <c r="S77" s="51"/>
      <c r="T77" s="51"/>
      <c r="U77" s="51"/>
      <c r="V77" s="51"/>
      <c r="X77" s="51"/>
      <c r="Y77" s="51"/>
      <c r="Z77" s="51"/>
      <c r="AB77" s="51"/>
    </row>
    <row r="78" spans="1:28" x14ac:dyDescent="0.15">
      <c r="A78" s="104"/>
      <c r="B78" s="20"/>
      <c r="C78" s="1"/>
      <c r="D78" s="67" t="s">
        <v>13</v>
      </c>
      <c r="E78" s="8"/>
      <c r="F78" s="136"/>
      <c r="G78" s="14">
        <v>1.0900000000000001</v>
      </c>
      <c r="H78" s="158">
        <v>0.5786256467827231</v>
      </c>
      <c r="I78" s="14">
        <v>0.79</v>
      </c>
      <c r="J78" s="55"/>
      <c r="K78" s="14">
        <v>0.13</v>
      </c>
      <c r="L78" s="158">
        <v>0.34537409975515021</v>
      </c>
      <c r="M78" s="14">
        <v>0.24</v>
      </c>
      <c r="N78" s="55"/>
      <c r="O78" s="14">
        <v>0.41921675227648114</v>
      </c>
      <c r="P78" s="14">
        <v>0.31</v>
      </c>
      <c r="Q78" s="14">
        <v>0.36</v>
      </c>
      <c r="R78" s="166"/>
      <c r="S78" s="51"/>
      <c r="T78" s="51"/>
      <c r="U78" s="51"/>
      <c r="V78" s="51"/>
      <c r="X78" s="51"/>
      <c r="Y78" s="51"/>
      <c r="Z78" s="51"/>
      <c r="AB78" s="51"/>
    </row>
    <row r="79" spans="1:28" x14ac:dyDescent="0.15">
      <c r="A79" s="104"/>
      <c r="B79" s="20"/>
      <c r="C79" s="1"/>
      <c r="D79" s="66" t="s">
        <v>75</v>
      </c>
      <c r="E79" s="8"/>
      <c r="F79" s="136"/>
      <c r="G79" s="15">
        <v>-301</v>
      </c>
      <c r="H79" s="15">
        <v>-230</v>
      </c>
      <c r="I79" s="15">
        <v>-531</v>
      </c>
      <c r="J79" s="55"/>
      <c r="K79" s="15">
        <v>-145</v>
      </c>
      <c r="L79" s="16">
        <v>-116</v>
      </c>
      <c r="M79" s="15">
        <v>-261</v>
      </c>
      <c r="N79" s="55"/>
      <c r="O79" s="15">
        <v>-84.755071280099358</v>
      </c>
      <c r="P79" s="16">
        <v>-97.244928719900642</v>
      </c>
      <c r="Q79" s="15">
        <v>-182</v>
      </c>
      <c r="R79" s="166"/>
      <c r="S79" s="51"/>
      <c r="T79" s="51"/>
      <c r="U79" s="51"/>
      <c r="V79" s="51"/>
      <c r="X79" s="51"/>
      <c r="Y79" s="51"/>
      <c r="Z79" s="51"/>
      <c r="AB79" s="51"/>
    </row>
    <row r="80" spans="1:28" x14ac:dyDescent="0.15">
      <c r="B80" s="20"/>
      <c r="C80" s="14"/>
      <c r="D80" s="173" t="s">
        <v>14</v>
      </c>
      <c r="E80" s="14"/>
      <c r="F80" s="136"/>
      <c r="G80" s="175">
        <f>G79/G76</f>
        <v>-0.60808080808080811</v>
      </c>
      <c r="H80" s="14">
        <f>H79/H76</f>
        <v>-0.43726235741444869</v>
      </c>
      <c r="I80" s="176">
        <f>I79/I76</f>
        <v>-0.52007835455435847</v>
      </c>
      <c r="J80" s="55"/>
      <c r="K80" s="175">
        <f>K79/K76</f>
        <v>-0.27052238805970147</v>
      </c>
      <c r="L80" s="14">
        <f>L79/L76</f>
        <v>-0.16595135908440631</v>
      </c>
      <c r="M80" s="176">
        <f>M79/M76</f>
        <v>-0.21133603238866397</v>
      </c>
      <c r="N80" s="55"/>
      <c r="O80" s="175">
        <f>O79/O76</f>
        <v>-0.11305465345302512</v>
      </c>
      <c r="P80" s="14">
        <f>P79/P76</f>
        <v>-0.10947088796756956</v>
      </c>
      <c r="Q80" s="176">
        <f>Q79/Q76</f>
        <v>-0.1111111111111111</v>
      </c>
      <c r="R80" s="166"/>
      <c r="S80" s="51"/>
      <c r="T80" s="51"/>
      <c r="U80" s="51"/>
      <c r="V80" s="51"/>
      <c r="X80" s="51"/>
      <c r="Y80" s="51"/>
      <c r="Z80" s="51"/>
      <c r="AB80" s="51"/>
    </row>
    <row r="81" spans="1:28" ht="14" thickBot="1" x14ac:dyDescent="0.2">
      <c r="B81" s="20"/>
      <c r="C81" s="14"/>
      <c r="D81" s="177" t="s">
        <v>50</v>
      </c>
      <c r="E81" s="14"/>
      <c r="F81" s="45"/>
      <c r="G81" s="140"/>
      <c r="H81" s="149"/>
      <c r="I81" s="139"/>
      <c r="J81" s="54"/>
      <c r="K81" s="140"/>
      <c r="L81" s="149"/>
      <c r="M81" s="139"/>
      <c r="N81" s="54"/>
      <c r="O81" s="140"/>
      <c r="P81" s="149"/>
      <c r="Q81" s="139"/>
      <c r="R81" s="165"/>
      <c r="S81" s="51"/>
      <c r="T81" s="51"/>
      <c r="U81" s="51"/>
      <c r="V81" s="51"/>
      <c r="X81" s="51"/>
      <c r="Y81" s="51"/>
      <c r="Z81" s="51"/>
      <c r="AB81" s="51"/>
    </row>
    <row r="82" spans="1:28" x14ac:dyDescent="0.15">
      <c r="B82" s="20"/>
      <c r="C82" s="14"/>
      <c r="D82" s="173"/>
      <c r="E82" s="14"/>
      <c r="F82" s="45"/>
      <c r="G82" s="14"/>
      <c r="H82" s="14"/>
      <c r="I82" s="14"/>
      <c r="J82" s="45"/>
      <c r="K82" s="14"/>
      <c r="L82" s="14"/>
      <c r="M82" s="14"/>
      <c r="N82" s="45"/>
      <c r="O82" s="14"/>
      <c r="P82" s="14"/>
      <c r="Q82" s="26"/>
      <c r="R82" s="45"/>
      <c r="S82" s="51"/>
      <c r="T82" s="51"/>
      <c r="U82" s="51"/>
      <c r="V82" s="51"/>
      <c r="X82" s="51"/>
      <c r="Y82" s="51"/>
      <c r="Z82" s="51"/>
      <c r="AB82" s="51"/>
    </row>
    <row r="83" spans="1:28" x14ac:dyDescent="0.15">
      <c r="B83" s="20"/>
      <c r="D83" s="1" t="s">
        <v>25</v>
      </c>
      <c r="Q83" s="26"/>
      <c r="R83" s="45"/>
    </row>
    <row r="84" spans="1:28" ht="13" customHeight="1" x14ac:dyDescent="0.15">
      <c r="B84" s="20"/>
      <c r="D84" s="24" t="s">
        <v>26</v>
      </c>
      <c r="E84" s="23" t="s">
        <v>212</v>
      </c>
      <c r="F84" s="23"/>
      <c r="G84" s="23"/>
      <c r="H84" s="23"/>
      <c r="I84" s="23"/>
      <c r="J84" s="23"/>
      <c r="K84" s="23"/>
      <c r="L84" s="23"/>
      <c r="M84" s="23"/>
      <c r="N84" s="23"/>
      <c r="O84" s="23"/>
      <c r="P84" s="23"/>
      <c r="Q84" s="134"/>
      <c r="R84" s="45"/>
    </row>
    <row r="85" spans="1:28" x14ac:dyDescent="0.15">
      <c r="B85" s="20"/>
      <c r="D85" s="24" t="s">
        <v>27</v>
      </c>
      <c r="E85" s="23" t="s">
        <v>200</v>
      </c>
      <c r="Q85" s="26"/>
      <c r="R85" s="45"/>
    </row>
    <row r="86" spans="1:28" x14ac:dyDescent="0.15">
      <c r="B86" s="20"/>
      <c r="D86" s="24"/>
      <c r="E86" s="23" t="s">
        <v>201</v>
      </c>
      <c r="Q86" s="26"/>
      <c r="R86" s="45"/>
    </row>
    <row r="87" spans="1:28" x14ac:dyDescent="0.15">
      <c r="B87" s="20"/>
      <c r="D87" s="24" t="s">
        <v>29</v>
      </c>
      <c r="E87" s="23" t="s">
        <v>28</v>
      </c>
      <c r="Q87" s="26"/>
      <c r="R87" s="3"/>
    </row>
    <row r="88" spans="1:28" x14ac:dyDescent="0.15">
      <c r="B88" s="20"/>
      <c r="D88" s="24" t="s">
        <v>30</v>
      </c>
      <c r="E88" s="25" t="s">
        <v>51</v>
      </c>
      <c r="Q88" s="26"/>
      <c r="R88" s="3"/>
    </row>
    <row r="89" spans="1:28" x14ac:dyDescent="0.15">
      <c r="B89" s="20"/>
      <c r="D89" s="24" t="s">
        <v>53</v>
      </c>
      <c r="E89" s="25" t="s">
        <v>52</v>
      </c>
      <c r="Q89" s="26"/>
      <c r="R89" s="3"/>
    </row>
    <row r="90" spans="1:28" x14ac:dyDescent="0.15">
      <c r="B90" s="20"/>
      <c r="C90" s="21"/>
      <c r="D90" s="24" t="s">
        <v>54</v>
      </c>
      <c r="E90" s="25" t="s">
        <v>220</v>
      </c>
      <c r="F90" s="23"/>
      <c r="G90" s="23"/>
      <c r="H90" s="23"/>
      <c r="I90" s="23"/>
      <c r="J90" s="23"/>
      <c r="K90" s="23"/>
      <c r="L90" s="23"/>
      <c r="M90" s="23"/>
      <c r="N90" s="23"/>
      <c r="Q90" s="134"/>
      <c r="R90" s="3"/>
    </row>
    <row r="91" spans="1:28" x14ac:dyDescent="0.15">
      <c r="B91" s="20"/>
      <c r="C91" s="21"/>
      <c r="D91" s="24" t="s">
        <v>98</v>
      </c>
      <c r="E91" s="25" t="s">
        <v>176</v>
      </c>
      <c r="F91" s="23"/>
      <c r="G91" s="23"/>
      <c r="H91" s="23"/>
      <c r="I91" s="23"/>
      <c r="J91" s="23"/>
      <c r="K91" s="23"/>
      <c r="L91" s="23"/>
      <c r="M91" s="23"/>
      <c r="N91" s="23"/>
      <c r="Q91" s="134"/>
      <c r="R91" s="3"/>
    </row>
    <row r="92" spans="1:28" ht="14" thickBot="1" x14ac:dyDescent="0.2">
      <c r="B92" s="29"/>
      <c r="C92" s="30"/>
      <c r="D92" s="81" t="s">
        <v>155</v>
      </c>
      <c r="E92" s="211" t="s">
        <v>153</v>
      </c>
      <c r="F92" s="211"/>
      <c r="G92" s="211"/>
      <c r="H92" s="211"/>
      <c r="I92" s="211"/>
      <c r="J92" s="211"/>
      <c r="K92" s="211"/>
      <c r="L92" s="211"/>
      <c r="M92" s="211"/>
      <c r="N92" s="211"/>
      <c r="O92" s="211"/>
      <c r="P92" s="211"/>
      <c r="Q92" s="212"/>
      <c r="R92" s="121"/>
    </row>
    <row r="93" spans="1:28" s="3" customFormat="1" ht="6" customHeight="1" x14ac:dyDescent="0.15">
      <c r="A93" s="103"/>
      <c r="B93" s="1"/>
      <c r="C93" s="2"/>
      <c r="D93" s="123"/>
      <c r="E93" s="102"/>
      <c r="F93" s="1"/>
      <c r="G93" s="1"/>
      <c r="H93" s="1"/>
      <c r="I93" s="1"/>
      <c r="J93" s="1"/>
      <c r="K93" s="1"/>
      <c r="L93" s="1"/>
      <c r="M93" s="1"/>
      <c r="N93" s="1"/>
      <c r="O93" s="1"/>
    </row>
    <row r="94" spans="1:28" x14ac:dyDescent="0.15">
      <c r="G94" s="33"/>
      <c r="H94" s="33"/>
      <c r="I94" s="33"/>
      <c r="K94" s="33"/>
      <c r="L94" s="33"/>
      <c r="M94" s="33"/>
      <c r="O94" s="33"/>
    </row>
    <row r="95" spans="1:28" x14ac:dyDescent="0.15">
      <c r="G95" s="33"/>
      <c r="H95" s="33"/>
      <c r="I95" s="33"/>
      <c r="K95" s="33"/>
      <c r="L95" s="33"/>
      <c r="M95" s="33"/>
      <c r="O95" s="33"/>
    </row>
    <row r="96" spans="1:28" x14ac:dyDescent="0.15">
      <c r="G96" s="33"/>
      <c r="H96" s="33"/>
      <c r="I96" s="33"/>
      <c r="K96" s="33"/>
      <c r="L96" s="33"/>
      <c r="M96" s="33"/>
      <c r="O96" s="33"/>
    </row>
    <row r="97" spans="1:15" x14ac:dyDescent="0.15">
      <c r="G97" s="33"/>
      <c r="H97" s="33"/>
      <c r="I97" s="33"/>
      <c r="K97" s="33"/>
      <c r="L97" s="33"/>
      <c r="M97" s="33"/>
      <c r="O97" s="33"/>
    </row>
    <row r="100" spans="1:15" ht="15" x14ac:dyDescent="0.2">
      <c r="A100" s="104"/>
      <c r="E100"/>
    </row>
    <row r="101" spans="1:15" x14ac:dyDescent="0.15">
      <c r="A101" s="104"/>
    </row>
    <row r="109" spans="1:15" x14ac:dyDescent="0.15">
      <c r="A109" s="104"/>
    </row>
    <row r="111" spans="1:15" x14ac:dyDescent="0.15">
      <c r="A111" s="104"/>
    </row>
    <row r="112" spans="1:15" x14ac:dyDescent="0.15">
      <c r="A112" s="104"/>
    </row>
  </sheetData>
  <protectedRanges>
    <protectedRange sqref="M1:N9 M33:N33 M47:N47 M61:N62 M71:N72 Q3:Q9 Q33:R33 Q47:R47 Q61:R62 Q71:R72 R1:R11 M95:P95 M96:N1048576 M12:N15 Q12:R15 M83:N94 R73" name="Range1"/>
    <protectedRange sqref="M10:N10 Q10 M16:N29 M31:N32 Q31:R32 Q16:Q29 R16:R30" name="Range1_2"/>
    <protectedRange sqref="M48:N53 Q48:Q53 R48:R60 N54:N57 N59:N60" name="Range1_4"/>
    <protectedRange sqref="M63:N70 Q63:R70" name="Range1_5"/>
    <protectedRange sqref="M73:N82 Q73:Q83 R74:R86 Q85:Q86" name="Range1_7"/>
    <protectedRange sqref="M41:M43 Q41:Q43 M45:M46 Q45:Q46" name="Range1_3_2"/>
    <protectedRange sqref="M55:M56 M60 Q55:Q56 Q60" name="Range1_4_3"/>
  </protectedRanges>
  <mergeCells count="3">
    <mergeCell ref="G2:I2"/>
    <mergeCell ref="K2:M2"/>
    <mergeCell ref="O2:Q2"/>
  </mergeCells>
  <hyperlinks>
    <hyperlink ref="D71" r:id="rId1" display="For more information on Delivery Hero, refer to https://ir.deliveryhero.com." xr:uid="{5C4F5627-CD73-8C46-81A4-02F11548420A}"/>
    <hyperlink ref="D81" r:id="rId2" display="For more information on Swiggy, refer to https://www.swiggy.com/corporate/investor-relations/." xr:uid="{08364007-CC06-6B46-95DE-05800B80312F}"/>
  </hyperlinks>
  <pageMargins left="0.7" right="0.7" top="0.75" bottom="0.75" header="0.3" footer="0.3"/>
  <pageSetup scale="44" orientation="landscape" r:id="rId3"/>
  <ignoredErrors>
    <ignoredError sqref="D84 D85:D87 D88:D93" numberStoredAsText="1"/>
    <ignoredError sqref="H11:Q106 G58" formula="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509B3-B4E2-41B6-8B40-C5C8D0043CA4}">
  <sheetPr>
    <pageSetUpPr fitToPage="1"/>
  </sheetPr>
  <dimension ref="A1:AC59"/>
  <sheetViews>
    <sheetView showGridLines="0" zoomScaleNormal="100" zoomScaleSheetLayoutView="100" workbookViewId="0">
      <pane xSplit="5" ySplit="3" topLeftCell="F4" activePane="bottomRight" state="frozen"/>
      <selection pane="topRight" activeCell="F1" sqref="F1"/>
      <selection pane="bottomLeft" activeCell="A4" sqref="A4"/>
      <selection pane="bottomRight" activeCell="B2" sqref="B2"/>
    </sheetView>
  </sheetViews>
  <sheetFormatPr baseColWidth="10" defaultColWidth="9.1640625" defaultRowHeight="13" x14ac:dyDescent="0.15"/>
  <cols>
    <col min="1" max="1" width="2.1640625" style="103" customWidth="1"/>
    <col min="2" max="2" width="4.5" style="1" customWidth="1"/>
    <col min="3" max="3" width="33.83203125" style="2" customWidth="1"/>
    <col min="4" max="4" width="2.83203125" style="2" customWidth="1"/>
    <col min="5" max="5" width="44.5" style="1" customWidth="1"/>
    <col min="6" max="6" width="2.1640625" style="1" customWidth="1"/>
    <col min="7" max="9" width="12.1640625" style="1" customWidth="1"/>
    <col min="10" max="10" width="2.1640625" style="1" customWidth="1"/>
    <col min="11" max="13" width="12.1640625" style="1" customWidth="1"/>
    <col min="14" max="14" width="2.1640625" style="1" customWidth="1"/>
    <col min="15" max="15" width="12.1640625" style="1" customWidth="1"/>
    <col min="16" max="16" width="12.1640625" style="3" customWidth="1"/>
    <col min="17" max="17" width="12.1640625" style="1" customWidth="1"/>
    <col min="18" max="18" width="2.5" style="1" customWidth="1"/>
    <col min="19" max="19" width="9.1640625" style="1"/>
    <col min="20" max="20" width="9.1640625" style="1" customWidth="1"/>
    <col min="21" max="16384" width="9.1640625" style="1"/>
  </cols>
  <sheetData>
    <row r="1" spans="1:29" ht="7.5" customHeight="1" thickBot="1" x14ac:dyDescent="0.2">
      <c r="E1" s="2"/>
      <c r="P1" s="1"/>
    </row>
    <row r="2" spans="1:29" x14ac:dyDescent="0.15">
      <c r="B2" s="4" t="s">
        <v>17</v>
      </c>
      <c r="C2" s="28"/>
      <c r="D2" s="5"/>
      <c r="E2" s="28"/>
      <c r="F2" s="73"/>
      <c r="G2" s="213" t="s">
        <v>1</v>
      </c>
      <c r="H2" s="214"/>
      <c r="I2" s="215"/>
      <c r="J2" s="73"/>
      <c r="K2" s="213" t="s">
        <v>2</v>
      </c>
      <c r="L2" s="214"/>
      <c r="M2" s="215"/>
      <c r="N2" s="73"/>
      <c r="O2" s="213" t="s">
        <v>3</v>
      </c>
      <c r="P2" s="214"/>
      <c r="Q2" s="215"/>
    </row>
    <row r="3" spans="1:29" x14ac:dyDescent="0.15">
      <c r="B3" s="20"/>
      <c r="C3" s="7"/>
      <c r="D3" s="3" t="s">
        <v>181</v>
      </c>
      <c r="E3" s="8"/>
      <c r="F3" s="74"/>
      <c r="G3" s="9" t="s">
        <v>4</v>
      </c>
      <c r="H3" s="9" t="s">
        <v>5</v>
      </c>
      <c r="I3" s="9" t="s">
        <v>1</v>
      </c>
      <c r="J3" s="53"/>
      <c r="K3" s="9" t="s">
        <v>6</v>
      </c>
      <c r="L3" s="9" t="s">
        <v>7</v>
      </c>
      <c r="M3" s="9" t="s">
        <v>2</v>
      </c>
      <c r="N3" s="53"/>
      <c r="O3" s="9" t="s">
        <v>8</v>
      </c>
      <c r="P3" s="9" t="s">
        <v>9</v>
      </c>
      <c r="Q3" s="9" t="s">
        <v>3</v>
      </c>
      <c r="R3" s="164"/>
    </row>
    <row r="4" spans="1:29" s="3" customFormat="1" x14ac:dyDescent="0.15">
      <c r="A4" s="103"/>
      <c r="B4" s="20"/>
      <c r="C4" s="7"/>
      <c r="D4" s="56" t="s">
        <v>10</v>
      </c>
      <c r="E4" s="56"/>
      <c r="F4" s="135"/>
      <c r="G4" s="58"/>
      <c r="H4" s="58"/>
      <c r="I4" s="58"/>
      <c r="J4" s="54"/>
      <c r="K4" s="58"/>
      <c r="L4" s="58"/>
      <c r="M4" s="58"/>
      <c r="N4" s="54"/>
      <c r="O4" s="58"/>
      <c r="P4" s="58"/>
      <c r="Q4" s="58"/>
      <c r="R4" s="165"/>
    </row>
    <row r="5" spans="1:29" x14ac:dyDescent="0.15">
      <c r="B5" s="20"/>
      <c r="C5" s="19" t="s">
        <v>32</v>
      </c>
      <c r="D5" s="68" t="s">
        <v>55</v>
      </c>
      <c r="E5" s="68"/>
      <c r="F5" s="135"/>
      <c r="G5" s="69"/>
      <c r="H5" s="69"/>
      <c r="I5" s="69"/>
      <c r="J5" s="54"/>
      <c r="K5" s="69"/>
      <c r="L5" s="69"/>
      <c r="M5" s="69"/>
      <c r="N5" s="54"/>
      <c r="O5" s="69"/>
      <c r="P5" s="69"/>
      <c r="Q5" s="69"/>
      <c r="R5" s="165"/>
    </row>
    <row r="6" spans="1:29" x14ac:dyDescent="0.15">
      <c r="B6" s="20"/>
      <c r="C6" s="1"/>
      <c r="D6" s="8" t="s">
        <v>208</v>
      </c>
      <c r="E6" s="8"/>
      <c r="F6" s="135"/>
      <c r="G6" s="15">
        <v>25.96</v>
      </c>
      <c r="H6" s="15">
        <v>26.81</v>
      </c>
      <c r="I6" s="15">
        <v>26.56</v>
      </c>
      <c r="J6" s="54"/>
      <c r="K6" s="15">
        <v>27.54</v>
      </c>
      <c r="L6" s="15">
        <v>28.26</v>
      </c>
      <c r="M6" s="15">
        <v>27.91</v>
      </c>
      <c r="N6" s="54"/>
      <c r="O6" s="15">
        <v>28.91</v>
      </c>
      <c r="P6" s="15">
        <v>29.61</v>
      </c>
      <c r="Q6" s="15">
        <v>29.25</v>
      </c>
      <c r="R6" s="165"/>
      <c r="S6" s="51"/>
      <c r="U6" s="51"/>
      <c r="V6" s="51"/>
      <c r="W6" s="51"/>
      <c r="Y6" s="51"/>
      <c r="Z6" s="51"/>
      <c r="AA6" s="51"/>
      <c r="AC6" s="51"/>
    </row>
    <row r="7" spans="1:29" x14ac:dyDescent="0.15">
      <c r="B7" s="20"/>
      <c r="C7" s="1"/>
      <c r="D7" s="13" t="s">
        <v>36</v>
      </c>
      <c r="E7" s="8"/>
      <c r="F7" s="135"/>
      <c r="G7" s="45">
        <v>2.0841525756980062E-2</v>
      </c>
      <c r="H7" s="45">
        <v>4.1974349008938816E-2</v>
      </c>
      <c r="I7" s="45">
        <v>3.5074045206547E-2</v>
      </c>
      <c r="J7" s="54"/>
      <c r="K7" s="45">
        <f>K6/G6-1</f>
        <v>6.0862865947611589E-2</v>
      </c>
      <c r="L7" s="45">
        <f>L6/H6-1</f>
        <v>5.4084296904140405E-2</v>
      </c>
      <c r="M7" s="45">
        <f>M6/I6-1</f>
        <v>5.082831325301207E-2</v>
      </c>
      <c r="N7" s="54"/>
      <c r="O7" s="45">
        <f>M6/I6-1</f>
        <v>5.082831325301207E-2</v>
      </c>
      <c r="P7" s="45">
        <f>P6/L6-1</f>
        <v>4.7770700636942554E-2</v>
      </c>
      <c r="Q7" s="45">
        <f>Q6/M6-1</f>
        <v>4.8011465424578903E-2</v>
      </c>
      <c r="R7" s="165"/>
      <c r="S7" s="51"/>
      <c r="U7" s="51"/>
      <c r="V7" s="51"/>
      <c r="W7" s="51"/>
      <c r="Y7" s="51"/>
      <c r="Z7" s="51"/>
      <c r="AA7" s="51"/>
      <c r="AC7" s="51"/>
    </row>
    <row r="8" spans="1:29" x14ac:dyDescent="0.15">
      <c r="B8" s="20"/>
      <c r="C8" s="1"/>
      <c r="D8" s="8" t="s">
        <v>209</v>
      </c>
      <c r="E8" s="8"/>
      <c r="F8" s="135"/>
      <c r="G8" s="50">
        <v>1.62</v>
      </c>
      <c r="H8" s="146">
        <v>1.65</v>
      </c>
      <c r="I8" s="50">
        <v>1.63</v>
      </c>
      <c r="J8" s="54"/>
      <c r="K8" s="50">
        <v>1.78</v>
      </c>
      <c r="L8" s="146">
        <v>1.79</v>
      </c>
      <c r="M8" s="50">
        <v>1.78</v>
      </c>
      <c r="N8" s="54"/>
      <c r="O8" s="50">
        <v>1.85</v>
      </c>
      <c r="P8" s="146">
        <v>1.79</v>
      </c>
      <c r="Q8" s="50">
        <v>1.82</v>
      </c>
      <c r="R8" s="165"/>
      <c r="S8" s="51"/>
      <c r="U8" s="51"/>
      <c r="V8" s="51"/>
      <c r="W8" s="51"/>
      <c r="Y8" s="51"/>
      <c r="Z8" s="51"/>
      <c r="AA8" s="51"/>
      <c r="AC8" s="51"/>
    </row>
    <row r="9" spans="1:29" x14ac:dyDescent="0.15">
      <c r="B9" s="20"/>
      <c r="C9" s="1"/>
      <c r="D9" s="13" t="s">
        <v>36</v>
      </c>
      <c r="E9" s="8"/>
      <c r="F9" s="135"/>
      <c r="G9" s="45">
        <v>-2.409638554216853E-2</v>
      </c>
      <c r="H9" s="45">
        <v>7.8431372549019551E-2</v>
      </c>
      <c r="I9" s="45">
        <v>6.1728395061726449E-3</v>
      </c>
      <c r="J9" s="54"/>
      <c r="K9" s="45">
        <f>K8/G8-1</f>
        <v>9.8765432098765427E-2</v>
      </c>
      <c r="L9" s="45">
        <f>L8/H8-1</f>
        <v>8.4848484848484951E-2</v>
      </c>
      <c r="M9" s="45">
        <f>M8/I8-1</f>
        <v>9.2024539877300748E-2</v>
      </c>
      <c r="N9" s="54"/>
      <c r="O9" s="45">
        <f>O8/K8-1</f>
        <v>3.9325842696629199E-2</v>
      </c>
      <c r="P9" s="45">
        <f>P8/L8-1</f>
        <v>0</v>
      </c>
      <c r="Q9" s="45">
        <f>Q8/M8-1</f>
        <v>2.2471910112359605E-2</v>
      </c>
      <c r="R9" s="165"/>
      <c r="S9" s="51"/>
      <c r="U9" s="51"/>
      <c r="V9" s="51"/>
      <c r="W9" s="51"/>
      <c r="Y9" s="51"/>
      <c r="Z9" s="51"/>
      <c r="AA9" s="51"/>
      <c r="AC9" s="51"/>
    </row>
    <row r="10" spans="1:29" x14ac:dyDescent="0.15">
      <c r="B10" s="20"/>
      <c r="C10" s="1"/>
      <c r="D10" s="8" t="s">
        <v>210</v>
      </c>
      <c r="E10" s="8"/>
      <c r="F10" s="135"/>
      <c r="G10" s="15">
        <v>52.64</v>
      </c>
      <c r="H10" s="15">
        <v>56.28</v>
      </c>
      <c r="I10" s="15">
        <v>54.53</v>
      </c>
      <c r="J10" s="54"/>
      <c r="K10" s="15">
        <v>59.52</v>
      </c>
      <c r="L10" s="15">
        <v>63.07</v>
      </c>
      <c r="M10" s="15">
        <v>61.31</v>
      </c>
      <c r="N10" s="54"/>
      <c r="O10" s="15">
        <v>64.11</v>
      </c>
      <c r="P10" s="15">
        <v>64.44</v>
      </c>
      <c r="Q10" s="15">
        <v>64.27</v>
      </c>
      <c r="R10" s="165"/>
      <c r="S10" s="51"/>
      <c r="U10" s="51"/>
      <c r="V10" s="51"/>
      <c r="W10" s="51"/>
      <c r="Y10" s="51"/>
      <c r="Z10" s="51"/>
      <c r="AA10" s="51"/>
      <c r="AC10" s="51"/>
    </row>
    <row r="11" spans="1:29" x14ac:dyDescent="0.15">
      <c r="A11" s="104"/>
      <c r="B11" s="20"/>
      <c r="C11" s="1"/>
      <c r="D11" s="13" t="s">
        <v>36</v>
      </c>
      <c r="E11" s="8"/>
      <c r="F11" s="135"/>
      <c r="G11" s="45">
        <v>-1.8642803877703229E-2</v>
      </c>
      <c r="H11" s="45">
        <v>1.9565217391304346E-2</v>
      </c>
      <c r="I11" s="45">
        <v>-6.0153117025154579E-3</v>
      </c>
      <c r="J11" s="54"/>
      <c r="K11" s="45">
        <f>K10/G10-1</f>
        <v>0.1306990881458967</v>
      </c>
      <c r="L11" s="45">
        <f>L10/H10-1</f>
        <v>0.12064676616915415</v>
      </c>
      <c r="M11" s="45">
        <f>M10/I10-1</f>
        <v>0.12433522831468924</v>
      </c>
      <c r="N11" s="54"/>
      <c r="O11" s="45">
        <f>O10/K10-1</f>
        <v>7.7116935483870996E-2</v>
      </c>
      <c r="P11" s="45">
        <f>P10/L10-1</f>
        <v>2.172189630569199E-2</v>
      </c>
      <c r="Q11" s="45">
        <f>Q10/M10-1</f>
        <v>4.8279236666122882E-2</v>
      </c>
      <c r="R11" s="165"/>
      <c r="S11" s="51"/>
      <c r="U11" s="51"/>
      <c r="V11" s="51"/>
      <c r="W11" s="51"/>
      <c r="Y11" s="51"/>
      <c r="Z11" s="51"/>
      <c r="AA11" s="51"/>
      <c r="AC11" s="51"/>
    </row>
    <row r="12" spans="1:29" x14ac:dyDescent="0.15">
      <c r="A12" s="104"/>
      <c r="B12" s="20"/>
      <c r="C12" s="1"/>
      <c r="D12" s="8" t="s">
        <v>11</v>
      </c>
      <c r="E12" s="8"/>
      <c r="F12" s="135"/>
      <c r="G12" s="15">
        <v>247</v>
      </c>
      <c r="H12" s="16">
        <f>I12-G12</f>
        <v>272</v>
      </c>
      <c r="I12" s="15">
        <v>519</v>
      </c>
      <c r="J12" s="54"/>
      <c r="K12" s="15">
        <v>342</v>
      </c>
      <c r="L12" s="16">
        <f>M12-K12</f>
        <v>365</v>
      </c>
      <c r="M12" s="15">
        <v>707</v>
      </c>
      <c r="N12" s="54"/>
      <c r="O12" s="15">
        <v>399</v>
      </c>
      <c r="P12" s="16">
        <f>Q12-O12</f>
        <v>389</v>
      </c>
      <c r="Q12" s="15">
        <v>788</v>
      </c>
      <c r="R12" s="165"/>
      <c r="S12" s="51"/>
      <c r="U12" s="51"/>
      <c r="V12" s="51"/>
      <c r="W12" s="51"/>
      <c r="Y12" s="51"/>
      <c r="Z12" s="51"/>
      <c r="AA12" s="51"/>
      <c r="AC12" s="51"/>
    </row>
    <row r="13" spans="1:29" x14ac:dyDescent="0.15">
      <c r="A13" s="104"/>
      <c r="B13" s="20"/>
      <c r="C13" s="1"/>
      <c r="D13" s="13" t="s">
        <v>12</v>
      </c>
      <c r="E13" s="8"/>
      <c r="F13" s="135"/>
      <c r="G13" s="45">
        <v>-9.5238095238095233E-2</v>
      </c>
      <c r="H13" s="45">
        <v>9.6774193548387011E-2</v>
      </c>
      <c r="I13" s="45">
        <v>-3.8387715930902067E-3</v>
      </c>
      <c r="J13" s="54"/>
      <c r="K13" s="45">
        <f>K12/G12-1</f>
        <v>0.38461538461538458</v>
      </c>
      <c r="L13" s="45">
        <f>L12/H12-1</f>
        <v>0.34191176470588225</v>
      </c>
      <c r="M13" s="45">
        <f>M12/I12-1</f>
        <v>0.36223506743737954</v>
      </c>
      <c r="N13" s="54"/>
      <c r="O13" s="45">
        <f t="shared" ref="O13" si="0">O12/K12-1</f>
        <v>0.16666666666666674</v>
      </c>
      <c r="P13" s="45">
        <f>P12/L12-1</f>
        <v>6.5753424657534199E-2</v>
      </c>
      <c r="Q13" s="45">
        <f>Q12/M12-1</f>
        <v>0.11456859971711464</v>
      </c>
      <c r="R13" s="165"/>
      <c r="S13" s="51"/>
      <c r="U13" s="51"/>
      <c r="V13" s="51"/>
      <c r="W13" s="51"/>
      <c r="Y13" s="51"/>
      <c r="Z13" s="51"/>
      <c r="AA13" s="51"/>
      <c r="AC13" s="51"/>
    </row>
    <row r="14" spans="1:29" ht="15" x14ac:dyDescent="0.15">
      <c r="A14" s="104"/>
      <c r="B14" s="20"/>
      <c r="C14" s="1"/>
      <c r="D14" s="13" t="s">
        <v>56</v>
      </c>
      <c r="E14" s="8"/>
      <c r="F14" s="135"/>
      <c r="G14" s="45">
        <v>0.19</v>
      </c>
      <c r="H14" s="45">
        <v>0.22</v>
      </c>
      <c r="I14" s="45">
        <v>0.21</v>
      </c>
      <c r="J14" s="54"/>
      <c r="K14" s="45">
        <v>0.32</v>
      </c>
      <c r="L14" s="45">
        <v>0.22</v>
      </c>
      <c r="M14" s="45">
        <v>0.27</v>
      </c>
      <c r="N14" s="54"/>
      <c r="O14" s="45">
        <v>0.2</v>
      </c>
      <c r="P14" s="45">
        <v>0.16</v>
      </c>
      <c r="Q14" s="45">
        <v>0.18</v>
      </c>
      <c r="R14" s="165"/>
      <c r="S14" s="51"/>
      <c r="U14" s="51"/>
      <c r="V14" s="51"/>
      <c r="W14" s="51"/>
      <c r="Y14" s="51"/>
      <c r="Z14" s="51"/>
      <c r="AA14" s="51"/>
      <c r="AC14" s="51"/>
    </row>
    <row r="15" spans="1:29" ht="15" x14ac:dyDescent="0.15">
      <c r="A15" s="104"/>
      <c r="B15" s="20"/>
      <c r="C15" s="1"/>
      <c r="D15" s="8" t="s">
        <v>174</v>
      </c>
      <c r="E15" s="8"/>
      <c r="F15" s="135"/>
      <c r="G15" s="15">
        <v>57</v>
      </c>
      <c r="H15" s="16">
        <f>I15-G15</f>
        <v>35</v>
      </c>
      <c r="I15" s="15">
        <v>92</v>
      </c>
      <c r="J15" s="54"/>
      <c r="K15" s="15">
        <v>115</v>
      </c>
      <c r="L15" s="16">
        <f>M15-K15</f>
        <v>107</v>
      </c>
      <c r="M15" s="15">
        <v>222</v>
      </c>
      <c r="N15" s="54"/>
      <c r="O15" s="15">
        <v>155</v>
      </c>
      <c r="P15" s="16">
        <f>Q15-O15</f>
        <v>159</v>
      </c>
      <c r="Q15" s="15">
        <v>314</v>
      </c>
      <c r="R15" s="165"/>
      <c r="S15" s="51"/>
      <c r="U15" s="51"/>
      <c r="V15" s="51"/>
      <c r="W15" s="51"/>
      <c r="Y15" s="51"/>
      <c r="Z15" s="51"/>
      <c r="AA15" s="51"/>
      <c r="AC15" s="51"/>
    </row>
    <row r="16" spans="1:29" x14ac:dyDescent="0.15">
      <c r="A16" s="104"/>
      <c r="B16" s="20"/>
      <c r="C16" s="1"/>
      <c r="D16" s="13" t="s">
        <v>14</v>
      </c>
      <c r="E16" s="8"/>
      <c r="F16" s="135"/>
      <c r="G16" s="45">
        <f>G15/G12</f>
        <v>0.23076923076923078</v>
      </c>
      <c r="H16" s="45">
        <f t="shared" ref="H16:P16" si="1">H15/H12</f>
        <v>0.12867647058823528</v>
      </c>
      <c r="I16" s="45">
        <f t="shared" si="1"/>
        <v>0.17726396917148363</v>
      </c>
      <c r="J16" s="54"/>
      <c r="K16" s="45">
        <f t="shared" si="1"/>
        <v>0.33625730994152048</v>
      </c>
      <c r="L16" s="45">
        <f t="shared" si="1"/>
        <v>0.29315068493150687</v>
      </c>
      <c r="M16" s="45">
        <f t="shared" si="1"/>
        <v>0.31400282885431402</v>
      </c>
      <c r="N16" s="54"/>
      <c r="O16" s="45">
        <f t="shared" si="1"/>
        <v>0.38847117794486213</v>
      </c>
      <c r="P16" s="45">
        <f t="shared" si="1"/>
        <v>0.40874035989717222</v>
      </c>
      <c r="Q16" s="45">
        <f>Q15/Q12</f>
        <v>0.39847715736040606</v>
      </c>
      <c r="R16" s="165"/>
      <c r="S16" s="51"/>
      <c r="U16" s="51"/>
      <c r="V16" s="51"/>
      <c r="W16" s="51"/>
      <c r="Y16" s="51"/>
      <c r="Z16" s="51"/>
      <c r="AA16" s="51"/>
      <c r="AC16" s="51"/>
    </row>
    <row r="17" spans="1:29" x14ac:dyDescent="0.15">
      <c r="A17" s="104"/>
      <c r="B17" s="20"/>
      <c r="C17" s="1"/>
      <c r="D17" s="8" t="s">
        <v>19</v>
      </c>
      <c r="E17" s="8"/>
      <c r="F17" s="135"/>
      <c r="G17" s="15">
        <v>38</v>
      </c>
      <c r="H17" s="16">
        <f>I17-G17</f>
        <v>18</v>
      </c>
      <c r="I17" s="15">
        <v>56</v>
      </c>
      <c r="J17" s="54"/>
      <c r="K17" s="15">
        <v>94</v>
      </c>
      <c r="L17" s="16">
        <f>M17-K17</f>
        <v>78</v>
      </c>
      <c r="M17" s="15">
        <v>172</v>
      </c>
      <c r="N17" s="54"/>
      <c r="O17" s="15">
        <v>133</v>
      </c>
      <c r="P17" s="16">
        <f>Q17-O17</f>
        <v>140</v>
      </c>
      <c r="Q17" s="15">
        <v>273</v>
      </c>
      <c r="R17" s="165"/>
      <c r="S17" s="51"/>
      <c r="U17" s="51"/>
      <c r="V17" s="51"/>
      <c r="W17" s="51"/>
      <c r="Y17" s="51"/>
      <c r="Z17" s="51"/>
      <c r="AA17" s="51"/>
      <c r="AC17" s="51"/>
    </row>
    <row r="18" spans="1:29" x14ac:dyDescent="0.15">
      <c r="B18" s="20"/>
      <c r="C18" s="1"/>
      <c r="D18" s="13" t="s">
        <v>16</v>
      </c>
      <c r="E18" s="8"/>
      <c r="F18" s="135"/>
      <c r="G18" s="45">
        <f>G17/G12</f>
        <v>0.15384615384615385</v>
      </c>
      <c r="H18" s="45">
        <f>H17/H12</f>
        <v>6.6176470588235295E-2</v>
      </c>
      <c r="I18" s="45">
        <f>I17/I12</f>
        <v>0.10789980732177264</v>
      </c>
      <c r="J18" s="54"/>
      <c r="K18" s="45">
        <f>K17/K12</f>
        <v>0.27485380116959063</v>
      </c>
      <c r="L18" s="45">
        <f>L17/L12</f>
        <v>0.21369863013698631</v>
      </c>
      <c r="M18" s="45">
        <f>M17/M12</f>
        <v>0.24328147100424327</v>
      </c>
      <c r="N18" s="54"/>
      <c r="O18" s="45">
        <f>O17/O12</f>
        <v>0.33333333333333331</v>
      </c>
      <c r="P18" s="45">
        <f>P17/P12</f>
        <v>0.35989717223650386</v>
      </c>
      <c r="Q18" s="45">
        <f>Q17/Q12</f>
        <v>0.34644670050761422</v>
      </c>
      <c r="R18" s="165"/>
      <c r="S18" s="51"/>
      <c r="U18" s="51"/>
      <c r="V18" s="51"/>
      <c r="W18" s="51"/>
      <c r="Y18" s="51"/>
      <c r="Z18" s="51"/>
      <c r="AA18" s="51"/>
      <c r="AC18" s="51"/>
    </row>
    <row r="19" spans="1:29" x14ac:dyDescent="0.15">
      <c r="B19" s="20"/>
      <c r="C19" s="1"/>
      <c r="D19" s="13"/>
      <c r="E19" s="8"/>
      <c r="F19" s="135"/>
      <c r="G19" s="14"/>
      <c r="H19" s="14"/>
      <c r="I19" s="14"/>
      <c r="J19" s="54"/>
      <c r="K19" s="14"/>
      <c r="L19" s="14"/>
      <c r="M19" s="14"/>
      <c r="N19" s="54"/>
      <c r="O19" s="14"/>
      <c r="P19" s="14"/>
      <c r="Q19" s="14"/>
      <c r="R19" s="165"/>
      <c r="S19" s="51"/>
      <c r="U19" s="51"/>
      <c r="V19" s="51"/>
      <c r="W19" s="51"/>
      <c r="Y19" s="51"/>
      <c r="Z19" s="51"/>
      <c r="AA19" s="51"/>
      <c r="AC19" s="51"/>
    </row>
    <row r="20" spans="1:29" x14ac:dyDescent="0.15">
      <c r="B20" s="20"/>
      <c r="C20" s="1"/>
      <c r="D20" s="65" t="s">
        <v>57</v>
      </c>
      <c r="E20" s="174"/>
      <c r="F20" s="135"/>
      <c r="G20" s="11"/>
      <c r="H20" s="11"/>
      <c r="I20" s="11"/>
      <c r="J20" s="54"/>
      <c r="K20" s="11"/>
      <c r="L20" s="11"/>
      <c r="M20" s="11"/>
      <c r="N20" s="54"/>
      <c r="O20" s="11"/>
      <c r="P20" s="11"/>
      <c r="Q20" s="11"/>
      <c r="R20" s="165"/>
      <c r="S20" s="51"/>
      <c r="U20" s="51"/>
      <c r="V20" s="51"/>
      <c r="W20" s="51"/>
      <c r="Y20" s="51"/>
      <c r="Z20" s="51"/>
      <c r="AA20" s="51"/>
      <c r="AC20" s="51"/>
    </row>
    <row r="21" spans="1:29" x14ac:dyDescent="0.15">
      <c r="B21" s="20"/>
      <c r="C21" s="1"/>
      <c r="D21" s="65" t="s">
        <v>186</v>
      </c>
      <c r="E21" s="174"/>
      <c r="F21" s="135"/>
      <c r="G21" s="11"/>
      <c r="H21" s="11"/>
      <c r="I21" s="11"/>
      <c r="J21" s="54"/>
      <c r="K21" s="11"/>
      <c r="L21" s="11"/>
      <c r="M21" s="11"/>
      <c r="N21" s="54"/>
      <c r="O21" s="11"/>
      <c r="P21" s="11"/>
      <c r="Q21" s="11"/>
      <c r="R21" s="165"/>
      <c r="S21" s="51"/>
      <c r="U21" s="51"/>
      <c r="V21" s="51"/>
      <c r="W21" s="51"/>
      <c r="Y21" s="51"/>
      <c r="Z21" s="51"/>
      <c r="AA21" s="51"/>
      <c r="AC21" s="51"/>
    </row>
    <row r="22" spans="1:29" x14ac:dyDescent="0.15">
      <c r="B22" s="20"/>
      <c r="C22" s="1"/>
      <c r="D22" s="67" t="s">
        <v>58</v>
      </c>
      <c r="E22" s="8"/>
      <c r="F22" s="135"/>
      <c r="G22" s="142">
        <v>0.02</v>
      </c>
      <c r="H22" s="143">
        <v>0.04</v>
      </c>
      <c r="I22" s="142">
        <v>0.03</v>
      </c>
      <c r="J22" s="54"/>
      <c r="K22" s="142">
        <v>0.06</v>
      </c>
      <c r="L22" s="143">
        <v>0.05</v>
      </c>
      <c r="M22" s="142">
        <v>0.05</v>
      </c>
      <c r="N22" s="54"/>
      <c r="O22" s="142">
        <v>0.05</v>
      </c>
      <c r="P22" s="143">
        <v>0.05</v>
      </c>
      <c r="Q22" s="142">
        <v>0.05</v>
      </c>
      <c r="R22" s="165"/>
      <c r="S22" s="51"/>
      <c r="U22" s="51"/>
      <c r="V22" s="51"/>
      <c r="W22" s="51"/>
      <c r="Y22" s="51"/>
      <c r="Z22" s="51"/>
      <c r="AA22" s="51"/>
      <c r="AC22" s="51"/>
    </row>
    <row r="23" spans="1:29" x14ac:dyDescent="0.15">
      <c r="B23" s="20"/>
      <c r="C23" s="1"/>
      <c r="D23" s="67" t="s">
        <v>59</v>
      </c>
      <c r="E23" s="8"/>
      <c r="F23" s="135"/>
      <c r="G23" s="142">
        <v>-0.03</v>
      </c>
      <c r="H23" s="143">
        <v>0.08</v>
      </c>
      <c r="I23" s="142">
        <v>0.01</v>
      </c>
      <c r="J23" s="54"/>
      <c r="K23" s="142">
        <v>0.1</v>
      </c>
      <c r="L23" s="143">
        <v>0.09</v>
      </c>
      <c r="M23" s="142">
        <v>0.1</v>
      </c>
      <c r="N23" s="54"/>
      <c r="O23" s="142">
        <v>0.04</v>
      </c>
      <c r="P23" s="143">
        <v>0</v>
      </c>
      <c r="Q23" s="142">
        <v>0.02</v>
      </c>
      <c r="R23" s="165"/>
      <c r="S23" s="51"/>
      <c r="U23" s="51"/>
      <c r="V23" s="51"/>
      <c r="W23" s="51"/>
      <c r="Y23" s="51"/>
      <c r="Z23" s="51"/>
      <c r="AA23" s="51"/>
      <c r="AC23" s="51"/>
    </row>
    <row r="24" spans="1:29" x14ac:dyDescent="0.15">
      <c r="A24" s="104"/>
      <c r="B24" s="20"/>
      <c r="C24" s="1"/>
      <c r="D24" s="66" t="s">
        <v>11</v>
      </c>
      <c r="E24" s="8"/>
      <c r="F24" s="135"/>
      <c r="G24" s="15">
        <v>210</v>
      </c>
      <c r="H24" s="16">
        <f>I24-G24</f>
        <v>231</v>
      </c>
      <c r="I24" s="16">
        <v>441</v>
      </c>
      <c r="J24" s="54"/>
      <c r="K24" s="15">
        <v>294</v>
      </c>
      <c r="L24" s="16">
        <f>M24-K24</f>
        <v>316</v>
      </c>
      <c r="M24" s="16">
        <v>610</v>
      </c>
      <c r="N24" s="54"/>
      <c r="O24" s="15">
        <v>364</v>
      </c>
      <c r="P24" s="16">
        <f>Q24-O24</f>
        <v>361</v>
      </c>
      <c r="Q24" s="16">
        <v>725</v>
      </c>
      <c r="R24" s="165"/>
      <c r="S24" s="51"/>
      <c r="U24" s="51"/>
      <c r="V24" s="51"/>
      <c r="W24" s="51"/>
      <c r="Y24" s="51"/>
      <c r="Z24" s="51"/>
      <c r="AA24" s="51"/>
      <c r="AC24" s="51"/>
    </row>
    <row r="25" spans="1:29" x14ac:dyDescent="0.15">
      <c r="B25" s="20"/>
      <c r="C25" s="1"/>
      <c r="D25" s="67" t="s">
        <v>12</v>
      </c>
      <c r="E25" s="8"/>
      <c r="F25" s="135"/>
      <c r="G25" s="14">
        <v>-3.669724770642202E-2</v>
      </c>
      <c r="H25" s="45">
        <v>7.9439252336448662E-2</v>
      </c>
      <c r="I25" s="14">
        <v>2.0833333333333259E-2</v>
      </c>
      <c r="J25" s="54"/>
      <c r="K25" s="14">
        <f>K24/G24-1</f>
        <v>0.39999999999999991</v>
      </c>
      <c r="L25" s="45">
        <f>L24/H24-1</f>
        <v>0.36796536796536805</v>
      </c>
      <c r="M25" s="14">
        <f>M24/I24-1</f>
        <v>0.38321995464852598</v>
      </c>
      <c r="N25" s="54"/>
      <c r="O25" s="14">
        <f>O24/K24-1</f>
        <v>0.23809523809523814</v>
      </c>
      <c r="P25" s="45">
        <f>P24/L24-1</f>
        <v>0.14240506329113933</v>
      </c>
      <c r="Q25" s="14">
        <f>Q24/M24-1</f>
        <v>0.18852459016393452</v>
      </c>
      <c r="R25" s="165"/>
      <c r="S25" s="51"/>
      <c r="U25" s="51"/>
      <c r="V25" s="51"/>
      <c r="W25" s="51"/>
      <c r="Y25" s="51"/>
      <c r="Z25" s="51"/>
      <c r="AA25" s="51"/>
      <c r="AC25" s="51"/>
    </row>
    <row r="26" spans="1:29" x14ac:dyDescent="0.15">
      <c r="A26" s="104"/>
      <c r="B26" s="20"/>
      <c r="C26" s="1"/>
      <c r="D26" s="67" t="s">
        <v>13</v>
      </c>
      <c r="E26" s="8"/>
      <c r="F26" s="135"/>
      <c r="G26" s="14">
        <v>0.14000000000000001</v>
      </c>
      <c r="H26" s="14">
        <v>0.19</v>
      </c>
      <c r="I26" s="14">
        <v>0.16</v>
      </c>
      <c r="J26" s="54"/>
      <c r="K26" s="14">
        <v>0.32</v>
      </c>
      <c r="L26" s="14">
        <v>0.28000000000000003</v>
      </c>
      <c r="M26" s="14">
        <v>0.3</v>
      </c>
      <c r="N26" s="54"/>
      <c r="O26" s="14">
        <v>0.21</v>
      </c>
      <c r="P26" s="14">
        <v>0.17</v>
      </c>
      <c r="Q26" s="14">
        <v>0.19</v>
      </c>
      <c r="R26" s="165"/>
      <c r="S26" s="51"/>
      <c r="U26" s="51"/>
      <c r="V26" s="51"/>
      <c r="W26" s="51"/>
      <c r="Y26" s="51"/>
      <c r="Z26" s="51"/>
      <c r="AA26" s="51"/>
      <c r="AC26" s="51"/>
    </row>
    <row r="27" spans="1:29" ht="15" x14ac:dyDescent="0.15">
      <c r="A27" s="104"/>
      <c r="B27" s="20"/>
      <c r="C27" s="1"/>
      <c r="D27" s="66" t="s">
        <v>174</v>
      </c>
      <c r="E27" s="8"/>
      <c r="F27" s="135"/>
      <c r="G27" s="16">
        <v>52</v>
      </c>
      <c r="H27" s="16">
        <f>I27-G27</f>
        <v>43</v>
      </c>
      <c r="I27" s="16">
        <v>95</v>
      </c>
      <c r="J27" s="54"/>
      <c r="K27" s="16">
        <v>120</v>
      </c>
      <c r="L27" s="16">
        <f>M27-K27</f>
        <v>95</v>
      </c>
      <c r="M27" s="16">
        <v>215</v>
      </c>
      <c r="N27" s="54"/>
      <c r="O27" s="16">
        <v>149</v>
      </c>
      <c r="P27" s="16">
        <f>Q27-O27</f>
        <v>149</v>
      </c>
      <c r="Q27" s="16">
        <v>298</v>
      </c>
      <c r="R27" s="165"/>
      <c r="S27" s="51"/>
      <c r="U27" s="51"/>
      <c r="V27" s="51"/>
      <c r="W27" s="51"/>
      <c r="Y27" s="51"/>
      <c r="Z27" s="51"/>
      <c r="AA27" s="51"/>
      <c r="AC27" s="51"/>
    </row>
    <row r="28" spans="1:29" x14ac:dyDescent="0.15">
      <c r="A28" s="104"/>
      <c r="B28" s="20"/>
      <c r="C28" s="1"/>
      <c r="D28" s="67" t="s">
        <v>14</v>
      </c>
      <c r="E28" s="8"/>
      <c r="F28" s="135"/>
      <c r="G28" s="14">
        <f>G27/G24</f>
        <v>0.24761904761904763</v>
      </c>
      <c r="H28" s="45">
        <f t="shared" ref="H28:Q28" si="2">H27/H24</f>
        <v>0.18614718614718614</v>
      </c>
      <c r="I28" s="14">
        <f t="shared" si="2"/>
        <v>0.21541950113378686</v>
      </c>
      <c r="J28" s="54"/>
      <c r="K28" s="14">
        <f t="shared" si="2"/>
        <v>0.40816326530612246</v>
      </c>
      <c r="L28" s="45">
        <f t="shared" si="2"/>
        <v>0.30063291139240506</v>
      </c>
      <c r="M28" s="14">
        <f t="shared" si="2"/>
        <v>0.35245901639344263</v>
      </c>
      <c r="N28" s="54"/>
      <c r="O28" s="14">
        <f t="shared" si="2"/>
        <v>0.40934065934065933</v>
      </c>
      <c r="P28" s="45">
        <f t="shared" si="2"/>
        <v>0.41274238227146814</v>
      </c>
      <c r="Q28" s="14">
        <f t="shared" si="2"/>
        <v>0.4110344827586207</v>
      </c>
      <c r="R28" s="165"/>
      <c r="S28" s="51"/>
      <c r="U28" s="51"/>
      <c r="V28" s="51"/>
      <c r="W28" s="51"/>
      <c r="Y28" s="51"/>
      <c r="Z28" s="51"/>
      <c r="AA28" s="51"/>
      <c r="AC28" s="51"/>
    </row>
    <row r="29" spans="1:29" x14ac:dyDescent="0.15">
      <c r="A29" s="104"/>
      <c r="B29" s="20"/>
      <c r="C29" s="1"/>
      <c r="D29" s="66" t="s">
        <v>19</v>
      </c>
      <c r="E29" s="8"/>
      <c r="F29" s="135"/>
      <c r="G29" s="16">
        <v>38</v>
      </c>
      <c r="H29" s="16">
        <f>I29-G29</f>
        <v>30</v>
      </c>
      <c r="I29" s="16">
        <v>68</v>
      </c>
      <c r="J29" s="54"/>
      <c r="K29" s="16">
        <v>103</v>
      </c>
      <c r="L29" s="16">
        <f>M29-K29</f>
        <v>73</v>
      </c>
      <c r="M29" s="16">
        <v>176</v>
      </c>
      <c r="N29" s="54"/>
      <c r="O29" s="16">
        <v>133</v>
      </c>
      <c r="P29" s="16">
        <f>Q29-O29</f>
        <v>127</v>
      </c>
      <c r="Q29" s="16">
        <v>260</v>
      </c>
      <c r="R29" s="165"/>
      <c r="S29" s="51"/>
      <c r="U29" s="51"/>
      <c r="V29" s="51"/>
      <c r="W29" s="51"/>
      <c r="Y29" s="51"/>
      <c r="Z29" s="51"/>
      <c r="AA29" s="51"/>
      <c r="AC29" s="51"/>
    </row>
    <row r="30" spans="1:29" x14ac:dyDescent="0.15">
      <c r="A30" s="104"/>
      <c r="B30" s="20"/>
      <c r="C30" s="1"/>
      <c r="D30" s="67" t="s">
        <v>16</v>
      </c>
      <c r="E30" s="8"/>
      <c r="F30" s="135"/>
      <c r="G30" s="14">
        <f>G29/G24</f>
        <v>0.18095238095238095</v>
      </c>
      <c r="H30" s="45">
        <f>H29/H24</f>
        <v>0.12987012987012986</v>
      </c>
      <c r="I30" s="14">
        <f>I29/I24</f>
        <v>0.15419501133786848</v>
      </c>
      <c r="J30" s="54"/>
      <c r="K30" s="14">
        <f>K29/K24</f>
        <v>0.35034013605442177</v>
      </c>
      <c r="L30" s="45">
        <f>L29/L24</f>
        <v>0.23101265822784811</v>
      </c>
      <c r="M30" s="14">
        <f>M29/M24</f>
        <v>0.28852459016393445</v>
      </c>
      <c r="N30" s="54"/>
      <c r="O30" s="14">
        <f>O29/O24</f>
        <v>0.36538461538461536</v>
      </c>
      <c r="P30" s="45">
        <f>P29/P24</f>
        <v>0.35180055401662053</v>
      </c>
      <c r="Q30" s="14">
        <f>Q29/Q24</f>
        <v>0.35862068965517241</v>
      </c>
      <c r="R30" s="165"/>
      <c r="S30" s="51"/>
      <c r="U30" s="51"/>
      <c r="V30" s="51"/>
      <c r="W30" s="51"/>
      <c r="Y30" s="51"/>
      <c r="Z30" s="51"/>
      <c r="AA30" s="51"/>
      <c r="AC30" s="51"/>
    </row>
    <row r="31" spans="1:29" x14ac:dyDescent="0.15">
      <c r="B31" s="20"/>
      <c r="C31" s="1"/>
      <c r="D31" s="67"/>
      <c r="E31" s="8"/>
      <c r="F31" s="135"/>
      <c r="G31" s="14"/>
      <c r="H31" s="14"/>
      <c r="I31" s="14"/>
      <c r="J31" s="54"/>
      <c r="K31" s="14"/>
      <c r="L31" s="14"/>
      <c r="M31" s="14"/>
      <c r="N31" s="54"/>
      <c r="O31" s="14"/>
      <c r="P31" s="14"/>
      <c r="Q31" s="14"/>
      <c r="R31" s="165"/>
      <c r="S31" s="51"/>
      <c r="U31" s="51"/>
      <c r="V31" s="51"/>
      <c r="W31" s="51"/>
      <c r="Y31" s="51"/>
      <c r="Z31" s="51"/>
      <c r="AA31" s="51"/>
      <c r="AC31" s="51"/>
    </row>
    <row r="32" spans="1:29" ht="15" x14ac:dyDescent="0.15">
      <c r="B32" s="20"/>
      <c r="C32" s="19" t="s">
        <v>60</v>
      </c>
      <c r="D32" s="65" t="s">
        <v>225</v>
      </c>
      <c r="E32" s="174"/>
      <c r="F32" s="135"/>
      <c r="G32" s="11"/>
      <c r="H32" s="11"/>
      <c r="I32" s="11"/>
      <c r="J32" s="54"/>
      <c r="K32" s="11"/>
      <c r="L32" s="11"/>
      <c r="M32" s="11"/>
      <c r="N32" s="54"/>
      <c r="O32" s="11"/>
      <c r="P32" s="11"/>
      <c r="Q32" s="11"/>
      <c r="R32" s="165"/>
      <c r="S32" s="51"/>
      <c r="U32" s="51"/>
      <c r="V32" s="51"/>
      <c r="W32" s="51"/>
      <c r="Y32" s="51"/>
      <c r="Z32" s="51"/>
      <c r="AA32" s="51"/>
      <c r="AC32" s="51"/>
    </row>
    <row r="33" spans="1:29" x14ac:dyDescent="0.15">
      <c r="B33" s="20"/>
      <c r="C33" s="1"/>
      <c r="D33" s="67" t="s">
        <v>46</v>
      </c>
      <c r="E33" s="8"/>
      <c r="F33" s="136"/>
      <c r="G33" s="129">
        <v>0.495</v>
      </c>
      <c r="H33" s="129">
        <v>0.495</v>
      </c>
      <c r="I33" s="129">
        <v>0.495</v>
      </c>
      <c r="J33" s="55"/>
      <c r="K33" s="129">
        <v>0.495</v>
      </c>
      <c r="L33" s="129">
        <v>0.495</v>
      </c>
      <c r="M33" s="129">
        <v>0.495</v>
      </c>
      <c r="N33" s="55"/>
      <c r="O33" s="129">
        <v>0.495</v>
      </c>
      <c r="P33" s="129">
        <v>0.495</v>
      </c>
      <c r="Q33" s="129">
        <v>0.495</v>
      </c>
      <c r="R33" s="166"/>
      <c r="S33" s="51"/>
      <c r="U33" s="51"/>
      <c r="V33" s="51"/>
      <c r="W33" s="51"/>
      <c r="Y33" s="51"/>
      <c r="Z33" s="51"/>
      <c r="AA33" s="51"/>
      <c r="AC33" s="51"/>
    </row>
    <row r="34" spans="1:29" x14ac:dyDescent="0.15">
      <c r="B34" s="20"/>
      <c r="C34" s="1"/>
      <c r="D34" s="67" t="s">
        <v>58</v>
      </c>
      <c r="E34" s="8"/>
      <c r="F34" s="135"/>
      <c r="G34" s="14">
        <v>-0.08</v>
      </c>
      <c r="H34" s="14">
        <v>0.15</v>
      </c>
      <c r="I34" s="14">
        <v>-3.2602364472558931E-2</v>
      </c>
      <c r="J34" s="54"/>
      <c r="K34" s="14">
        <v>-0.02</v>
      </c>
      <c r="L34" s="14">
        <v>-0.15</v>
      </c>
      <c r="M34" s="14">
        <v>-0.05</v>
      </c>
      <c r="N34" s="54"/>
      <c r="O34" s="14">
        <v>-0.01</v>
      </c>
      <c r="P34" s="14">
        <v>0.01</v>
      </c>
      <c r="Q34" s="14">
        <v>0</v>
      </c>
      <c r="R34" s="165"/>
      <c r="S34" s="51"/>
      <c r="U34" s="51"/>
      <c r="V34" s="51"/>
      <c r="W34" s="51"/>
      <c r="Y34" s="51"/>
      <c r="Z34" s="51"/>
      <c r="AA34" s="51"/>
      <c r="AC34" s="51"/>
    </row>
    <row r="35" spans="1:29" x14ac:dyDescent="0.15">
      <c r="A35" s="104"/>
      <c r="B35" s="20"/>
      <c r="C35" s="1"/>
      <c r="D35" s="67" t="s">
        <v>59</v>
      </c>
      <c r="E35" s="8"/>
      <c r="F35" s="135"/>
      <c r="G35" s="14">
        <v>0.02</v>
      </c>
      <c r="H35" s="14">
        <v>-0.06</v>
      </c>
      <c r="I35" s="14">
        <v>-2.1708202717820924E-2</v>
      </c>
      <c r="J35" s="54"/>
      <c r="K35" s="14">
        <v>-0.01</v>
      </c>
      <c r="L35" s="14">
        <v>-0.08</v>
      </c>
      <c r="M35" s="14">
        <v>-0.04</v>
      </c>
      <c r="N35" s="54"/>
      <c r="O35" s="14">
        <v>-0.09</v>
      </c>
      <c r="P35" s="14">
        <v>-0.02</v>
      </c>
      <c r="Q35" s="14">
        <v>-0.06</v>
      </c>
      <c r="R35" s="165"/>
      <c r="S35" s="51"/>
      <c r="U35" s="51"/>
      <c r="V35" s="51"/>
      <c r="W35" s="51"/>
      <c r="Y35" s="51"/>
      <c r="Z35" s="51"/>
      <c r="AA35" s="51"/>
      <c r="AC35" s="51"/>
    </row>
    <row r="36" spans="1:29" x14ac:dyDescent="0.15">
      <c r="A36" s="104"/>
      <c r="B36" s="20"/>
      <c r="C36" s="1"/>
      <c r="D36" s="66" t="s">
        <v>187</v>
      </c>
      <c r="E36" s="8"/>
      <c r="F36" s="135"/>
      <c r="G36" s="15">
        <v>443</v>
      </c>
      <c r="H36" s="15">
        <f>I36-G36</f>
        <v>437</v>
      </c>
      <c r="I36" s="15">
        <v>880</v>
      </c>
      <c r="J36" s="54"/>
      <c r="K36" s="15">
        <v>453</v>
      </c>
      <c r="L36" s="15">
        <f>M36-K36</f>
        <v>434</v>
      </c>
      <c r="M36" s="15">
        <v>887</v>
      </c>
      <c r="N36" s="54"/>
      <c r="O36" s="15">
        <v>446</v>
      </c>
      <c r="P36" s="15">
        <f>Q36-O36</f>
        <v>474</v>
      </c>
      <c r="Q36" s="15">
        <v>920</v>
      </c>
      <c r="R36" s="165"/>
      <c r="S36" s="51"/>
      <c r="U36" s="51"/>
      <c r="V36" s="51"/>
      <c r="W36" s="51"/>
      <c r="Y36" s="51"/>
      <c r="Z36" s="51"/>
      <c r="AA36" s="51"/>
      <c r="AC36" s="51"/>
    </row>
    <row r="37" spans="1:29" x14ac:dyDescent="0.15">
      <c r="A37" s="104"/>
      <c r="B37" s="20"/>
      <c r="C37" s="1"/>
      <c r="D37" s="67" t="s">
        <v>13</v>
      </c>
      <c r="E37" s="8"/>
      <c r="F37" s="135"/>
      <c r="G37" s="14">
        <v>0.1476683937823835</v>
      </c>
      <c r="H37" s="14">
        <v>6.0679611650485521E-2</v>
      </c>
      <c r="I37" s="14">
        <v>0.10275689223057638</v>
      </c>
      <c r="J37" s="54"/>
      <c r="K37" s="14">
        <f>K36/G36-1</f>
        <v>2.257336343115135E-2</v>
      </c>
      <c r="L37" s="14">
        <f>L36/H36-1</f>
        <v>-6.8649885583523806E-3</v>
      </c>
      <c r="M37" s="14">
        <f>M36/I36-1</f>
        <v>7.9545454545455474E-3</v>
      </c>
      <c r="N37" s="54"/>
      <c r="O37" s="14">
        <f>O36/K36-1</f>
        <v>-1.5452538631346546E-2</v>
      </c>
      <c r="P37" s="14">
        <f>P36/L36-1</f>
        <v>9.2165898617511566E-2</v>
      </c>
      <c r="Q37" s="14">
        <f>Q36/M36-1</f>
        <v>3.7204058624577208E-2</v>
      </c>
      <c r="R37" s="165"/>
      <c r="S37" s="51"/>
      <c r="U37" s="51"/>
      <c r="V37" s="51"/>
      <c r="W37" s="51"/>
      <c r="Y37" s="51"/>
      <c r="Z37" s="51"/>
      <c r="AA37" s="51"/>
      <c r="AC37" s="51"/>
    </row>
    <row r="38" spans="1:29" x14ac:dyDescent="0.15">
      <c r="A38" s="104"/>
      <c r="B38" s="20"/>
      <c r="C38" s="1"/>
      <c r="D38" s="66" t="s">
        <v>188</v>
      </c>
      <c r="E38" s="8"/>
      <c r="F38" s="135"/>
      <c r="G38" s="15">
        <v>51</v>
      </c>
      <c r="H38" s="15">
        <f>I38-G38</f>
        <v>85</v>
      </c>
      <c r="I38" s="15">
        <v>136</v>
      </c>
      <c r="J38" s="54"/>
      <c r="K38" s="15">
        <v>166</v>
      </c>
      <c r="L38" s="15">
        <f>M38-K38</f>
        <v>77</v>
      </c>
      <c r="M38" s="15">
        <v>243</v>
      </c>
      <c r="N38" s="54"/>
      <c r="O38" s="15">
        <v>-9</v>
      </c>
      <c r="P38" s="15">
        <f>Q38-O38</f>
        <v>24</v>
      </c>
      <c r="Q38" s="15">
        <v>15</v>
      </c>
      <c r="R38" s="165"/>
      <c r="S38" s="51"/>
      <c r="U38" s="51"/>
      <c r="V38" s="51"/>
      <c r="W38" s="51"/>
      <c r="Y38" s="51"/>
      <c r="Z38" s="51"/>
      <c r="AA38" s="51"/>
      <c r="AC38" s="51"/>
    </row>
    <row r="39" spans="1:29" ht="14" thickBot="1" x14ac:dyDescent="0.2">
      <c r="A39" s="104"/>
      <c r="B39" s="20"/>
      <c r="C39" s="45"/>
      <c r="D39" s="173" t="s">
        <v>16</v>
      </c>
      <c r="E39" s="180"/>
      <c r="F39" s="135"/>
      <c r="G39" s="140">
        <f>G38/G36</f>
        <v>0.11512415349887133</v>
      </c>
      <c r="H39" s="149">
        <f>H38/H36</f>
        <v>0.19450800915331809</v>
      </c>
      <c r="I39" s="139">
        <f>I38/I36</f>
        <v>0.15454545454545454</v>
      </c>
      <c r="J39" s="54"/>
      <c r="K39" s="140">
        <f>K38/K36</f>
        <v>0.36644591611479027</v>
      </c>
      <c r="L39" s="149">
        <f t="shared" ref="L39" si="3">L38/L36</f>
        <v>0.17741935483870969</v>
      </c>
      <c r="M39" s="139">
        <f>M38/M36</f>
        <v>0.27395715896279593</v>
      </c>
      <c r="N39" s="54"/>
      <c r="O39" s="140">
        <f>O38/O36</f>
        <v>-2.0179372197309416E-2</v>
      </c>
      <c r="P39" s="149">
        <f t="shared" ref="P39" si="4">P38/P36</f>
        <v>5.0632911392405063E-2</v>
      </c>
      <c r="Q39" s="139">
        <f>Q38/Q36</f>
        <v>1.6304347826086956E-2</v>
      </c>
      <c r="R39" s="165"/>
      <c r="S39" s="51"/>
      <c r="U39" s="51"/>
      <c r="V39" s="51"/>
      <c r="W39" s="51"/>
      <c r="Y39" s="51"/>
      <c r="Z39" s="51"/>
      <c r="AA39" s="51"/>
      <c r="AC39" s="51"/>
    </row>
    <row r="40" spans="1:29" x14ac:dyDescent="0.15">
      <c r="B40" s="20"/>
      <c r="D40" s="1"/>
      <c r="F40" s="3"/>
      <c r="G40" s="76"/>
      <c r="H40" s="76"/>
      <c r="I40" s="3"/>
      <c r="J40" s="3"/>
      <c r="K40" s="76"/>
      <c r="L40" s="76"/>
      <c r="M40" s="3"/>
      <c r="N40" s="3"/>
      <c r="Q40" s="22"/>
      <c r="R40" s="3"/>
    </row>
    <row r="41" spans="1:29" x14ac:dyDescent="0.15">
      <c r="B41" s="20"/>
      <c r="C41" s="21"/>
      <c r="D41" s="23" t="s">
        <v>25</v>
      </c>
      <c r="E41" s="23"/>
      <c r="F41" s="3"/>
      <c r="G41" s="3"/>
      <c r="H41" s="3"/>
      <c r="I41" s="3"/>
      <c r="J41" s="3"/>
      <c r="K41" s="3"/>
      <c r="L41" s="3"/>
      <c r="M41" s="3"/>
      <c r="N41" s="3"/>
      <c r="Q41" s="22"/>
      <c r="R41" s="3"/>
    </row>
    <row r="42" spans="1:29" x14ac:dyDescent="0.15">
      <c r="B42" s="20"/>
      <c r="C42" s="21"/>
      <c r="D42" s="24" t="s">
        <v>26</v>
      </c>
      <c r="E42" s="23" t="s">
        <v>61</v>
      </c>
      <c r="F42" s="3"/>
      <c r="G42" s="3"/>
      <c r="H42" s="3"/>
      <c r="I42" s="3"/>
      <c r="J42" s="3"/>
      <c r="K42" s="3"/>
      <c r="L42" s="3"/>
      <c r="M42" s="3"/>
      <c r="N42" s="3"/>
      <c r="Q42" s="22"/>
      <c r="R42" s="3"/>
    </row>
    <row r="43" spans="1:29" x14ac:dyDescent="0.15">
      <c r="B43" s="20"/>
      <c r="C43" s="21"/>
      <c r="D43" s="24" t="s">
        <v>27</v>
      </c>
      <c r="E43" s="23" t="s">
        <v>156</v>
      </c>
      <c r="F43" s="3"/>
      <c r="G43" s="3"/>
      <c r="H43" s="3"/>
      <c r="I43" s="3"/>
      <c r="J43" s="3"/>
      <c r="K43" s="3"/>
      <c r="L43" s="3"/>
      <c r="M43" s="3"/>
      <c r="N43" s="3"/>
      <c r="Q43" s="22"/>
      <c r="R43" s="3"/>
    </row>
    <row r="44" spans="1:29" x14ac:dyDescent="0.15">
      <c r="B44" s="20"/>
      <c r="C44" s="21"/>
      <c r="D44" s="24" t="s">
        <v>29</v>
      </c>
      <c r="E44" s="23" t="s">
        <v>200</v>
      </c>
      <c r="F44" s="46"/>
      <c r="G44" s="46"/>
      <c r="H44" s="46"/>
      <c r="I44" s="46"/>
      <c r="J44" s="46"/>
      <c r="K44" s="46"/>
      <c r="L44" s="46"/>
      <c r="M44" s="46"/>
      <c r="N44" s="46"/>
      <c r="Q44" s="141"/>
      <c r="R44" s="3"/>
    </row>
    <row r="45" spans="1:29" x14ac:dyDescent="0.15">
      <c r="B45" s="20"/>
      <c r="C45" s="21"/>
      <c r="D45" s="24"/>
      <c r="E45" s="23" t="s">
        <v>201</v>
      </c>
      <c r="F45" s="46"/>
      <c r="G45" s="46"/>
      <c r="H45" s="46"/>
      <c r="I45" s="46"/>
      <c r="J45" s="46"/>
      <c r="K45" s="46"/>
      <c r="L45" s="46"/>
      <c r="M45" s="46"/>
      <c r="N45" s="46"/>
      <c r="Q45" s="141"/>
      <c r="R45" s="3"/>
    </row>
    <row r="46" spans="1:29" ht="14" thickBot="1" x14ac:dyDescent="0.2">
      <c r="B46" s="29"/>
      <c r="C46" s="30"/>
      <c r="D46" s="31" t="s">
        <v>30</v>
      </c>
      <c r="E46" s="43" t="s">
        <v>62</v>
      </c>
      <c r="F46" s="30"/>
      <c r="G46" s="30"/>
      <c r="H46" s="30"/>
      <c r="I46" s="30"/>
      <c r="J46" s="30"/>
      <c r="K46" s="30"/>
      <c r="L46" s="30"/>
      <c r="M46" s="30"/>
      <c r="N46" s="30"/>
      <c r="O46" s="30"/>
      <c r="P46" s="30"/>
      <c r="Q46" s="139"/>
      <c r="R46" s="3"/>
    </row>
    <row r="47" spans="1:29" s="3" customFormat="1" ht="6" customHeight="1" x14ac:dyDescent="0.15">
      <c r="A47" s="103"/>
      <c r="B47" s="1"/>
      <c r="C47" s="2"/>
      <c r="D47" s="2"/>
      <c r="E47" s="1"/>
      <c r="F47" s="1"/>
      <c r="G47" s="1"/>
      <c r="H47" s="1"/>
      <c r="I47" s="1"/>
      <c r="J47" s="1"/>
      <c r="K47" s="1"/>
      <c r="L47" s="1"/>
      <c r="M47" s="1"/>
      <c r="N47" s="1"/>
      <c r="O47" s="1"/>
    </row>
    <row r="48" spans="1:29" x14ac:dyDescent="0.15">
      <c r="G48" s="33"/>
      <c r="H48" s="33"/>
      <c r="I48" s="33"/>
      <c r="K48" s="33"/>
      <c r="L48" s="33"/>
      <c r="M48" s="33"/>
      <c r="O48" s="33"/>
    </row>
    <row r="49" spans="1:15" x14ac:dyDescent="0.15">
      <c r="E49" s="25"/>
      <c r="G49" s="33"/>
      <c r="H49" s="33"/>
      <c r="I49" s="33"/>
      <c r="K49" s="33"/>
      <c r="L49" s="33"/>
      <c r="M49" s="33"/>
      <c r="O49" s="33"/>
    </row>
    <row r="50" spans="1:15" x14ac:dyDescent="0.15">
      <c r="C50" s="1"/>
      <c r="E50" s="27"/>
    </row>
    <row r="55" spans="1:15" x14ac:dyDescent="0.15">
      <c r="A55" s="104"/>
    </row>
    <row r="56" spans="1:15" x14ac:dyDescent="0.15">
      <c r="A56" s="104"/>
      <c r="G56" s="52"/>
      <c r="H56" s="52"/>
      <c r="K56" s="52"/>
      <c r="L56" s="52"/>
    </row>
    <row r="57" spans="1:15" x14ac:dyDescent="0.15">
      <c r="A57" s="104"/>
    </row>
    <row r="58" spans="1:15" x14ac:dyDescent="0.15">
      <c r="A58" s="104"/>
    </row>
    <row r="59" spans="1:15" x14ac:dyDescent="0.15">
      <c r="A59" s="104"/>
    </row>
  </sheetData>
  <protectedRanges>
    <protectedRange sqref="M34:N35 Q34:R35" name="Range1_1"/>
  </protectedRanges>
  <mergeCells count="3">
    <mergeCell ref="G2:I2"/>
    <mergeCell ref="K2:M2"/>
    <mergeCell ref="O2:Q2"/>
  </mergeCells>
  <pageMargins left="0.7" right="0.7" top="0.75" bottom="0.75" header="0.3" footer="0.3"/>
  <pageSetup scale="56" orientation="landscape" r:id="rId1"/>
  <ignoredErrors>
    <ignoredError sqref="H30:I38 H16:H29 I16:I29 I12:I15 K30:M38 K16:M29 K12:M15 O30:P38 O16:P29 O12:P15" formula="1"/>
    <ignoredError sqref="D42:D4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1969-B0CF-4BAE-9D5C-14D1BD35E125}">
  <sheetPr>
    <pageSetUpPr fitToPage="1"/>
  </sheetPr>
  <dimension ref="A1:AC113"/>
  <sheetViews>
    <sheetView showGridLines="0" zoomScaleNormal="100" zoomScaleSheetLayoutView="100" workbookViewId="0">
      <pane xSplit="5" ySplit="3" topLeftCell="F22" activePane="bottomRight" state="frozen"/>
      <selection pane="topRight" activeCell="F1" sqref="F1"/>
      <selection pane="bottomLeft" activeCell="A4" sqref="A4"/>
      <selection pane="bottomRight" activeCell="B2" sqref="B2"/>
    </sheetView>
  </sheetViews>
  <sheetFormatPr baseColWidth="10" defaultColWidth="9.1640625" defaultRowHeight="13" x14ac:dyDescent="0.15"/>
  <cols>
    <col min="1" max="1" width="2.1640625" style="103" customWidth="1"/>
    <col min="2" max="2" width="4.5" style="1" customWidth="1"/>
    <col min="3" max="3" width="33.83203125" style="2" customWidth="1"/>
    <col min="4" max="4" width="2.83203125" style="2" customWidth="1"/>
    <col min="5" max="5" width="44.5" style="1" customWidth="1"/>
    <col min="6" max="6" width="2.1640625" style="1" customWidth="1"/>
    <col min="7" max="9" width="12.1640625" style="1" customWidth="1"/>
    <col min="10" max="10" width="2.1640625" style="1" customWidth="1"/>
    <col min="11" max="13" width="12.1640625" style="1" customWidth="1"/>
    <col min="14" max="14" width="2.1640625" style="1" customWidth="1"/>
    <col min="15" max="17" width="12.1640625" style="1" customWidth="1"/>
    <col min="18" max="18" width="2.1640625" style="1" customWidth="1"/>
    <col min="19" max="19" width="11.1640625" style="1" bestFit="1" customWidth="1"/>
    <col min="20" max="20" width="9.1640625" style="1"/>
    <col min="21" max="21" width="11.5" style="1" bestFit="1" customWidth="1"/>
    <col min="22" max="22" width="9.1640625" style="1"/>
    <col min="23" max="23" width="20" style="1" bestFit="1" customWidth="1"/>
    <col min="24" max="16384" width="9.1640625" style="1"/>
  </cols>
  <sheetData>
    <row r="1" spans="1:29" ht="7.5" customHeight="1" thickBot="1" x14ac:dyDescent="0.2">
      <c r="E1" s="2"/>
    </row>
    <row r="2" spans="1:29" x14ac:dyDescent="0.15">
      <c r="B2" s="4" t="s">
        <v>20</v>
      </c>
      <c r="C2" s="28"/>
      <c r="D2" s="5"/>
      <c r="E2" s="28"/>
      <c r="F2" s="73"/>
      <c r="G2" s="213" t="s">
        <v>1</v>
      </c>
      <c r="H2" s="214"/>
      <c r="I2" s="215"/>
      <c r="J2" s="73"/>
      <c r="K2" s="213" t="s">
        <v>2</v>
      </c>
      <c r="L2" s="214"/>
      <c r="M2" s="215"/>
      <c r="N2" s="73"/>
      <c r="O2" s="213" t="s">
        <v>3</v>
      </c>
      <c r="P2" s="214"/>
      <c r="Q2" s="215"/>
    </row>
    <row r="3" spans="1:29" x14ac:dyDescent="0.15">
      <c r="B3" s="20"/>
      <c r="C3" s="7"/>
      <c r="D3" s="3" t="s">
        <v>181</v>
      </c>
      <c r="E3" s="8"/>
      <c r="F3" s="74"/>
      <c r="G3" s="9" t="s">
        <v>4</v>
      </c>
      <c r="H3" s="9" t="s">
        <v>5</v>
      </c>
      <c r="I3" s="9" t="s">
        <v>1</v>
      </c>
      <c r="J3" s="53"/>
      <c r="K3" s="9" t="s">
        <v>6</v>
      </c>
      <c r="L3" s="9" t="s">
        <v>7</v>
      </c>
      <c r="M3" s="10" t="s">
        <v>2</v>
      </c>
      <c r="N3" s="74"/>
      <c r="O3" s="9" t="s">
        <v>8</v>
      </c>
      <c r="P3" s="9" t="s">
        <v>9</v>
      </c>
      <c r="Q3" s="10" t="s">
        <v>3</v>
      </c>
      <c r="R3" s="9"/>
    </row>
    <row r="4" spans="1:29" s="3" customFormat="1" x14ac:dyDescent="0.15">
      <c r="A4" s="103"/>
      <c r="B4" s="20"/>
      <c r="C4" s="7"/>
      <c r="D4" s="56" t="s">
        <v>10</v>
      </c>
      <c r="E4" s="56"/>
      <c r="F4" s="181"/>
      <c r="G4" s="137"/>
      <c r="H4" s="58"/>
      <c r="I4" s="59"/>
      <c r="J4" s="75"/>
      <c r="K4" s="58"/>
      <c r="L4" s="58"/>
      <c r="M4" s="59"/>
      <c r="N4" s="75"/>
      <c r="O4" s="58"/>
      <c r="P4" s="58"/>
      <c r="Q4" s="59"/>
      <c r="R4" s="7"/>
    </row>
    <row r="5" spans="1:29" x14ac:dyDescent="0.15">
      <c r="B5" s="20"/>
      <c r="C5" s="19" t="s">
        <v>32</v>
      </c>
      <c r="D5" s="68" t="s">
        <v>63</v>
      </c>
      <c r="E5" s="68"/>
      <c r="F5" s="128"/>
      <c r="G5" s="138"/>
      <c r="H5" s="69"/>
      <c r="I5" s="70"/>
      <c r="J5" s="12"/>
      <c r="K5" s="138"/>
      <c r="L5" s="69"/>
      <c r="M5" s="70"/>
      <c r="N5" s="128"/>
      <c r="O5" s="138"/>
      <c r="P5" s="69"/>
      <c r="Q5" s="70"/>
      <c r="R5" s="12"/>
    </row>
    <row r="6" spans="1:29" x14ac:dyDescent="0.15">
      <c r="A6" s="104"/>
      <c r="B6" s="20"/>
      <c r="C6" s="1"/>
      <c r="D6" s="8" t="s">
        <v>11</v>
      </c>
      <c r="E6" s="8"/>
      <c r="F6" s="135"/>
      <c r="G6" s="16">
        <v>412</v>
      </c>
      <c r="H6" s="16">
        <f>I6-G6</f>
        <v>491</v>
      </c>
      <c r="I6" s="17">
        <v>903</v>
      </c>
      <c r="J6" s="135"/>
      <c r="K6" s="16">
        <v>497</v>
      </c>
      <c r="L6" s="16">
        <f>M6-K6</f>
        <v>609</v>
      </c>
      <c r="M6" s="17">
        <v>1106</v>
      </c>
      <c r="N6" s="135"/>
      <c r="O6" s="16">
        <v>636</v>
      </c>
      <c r="P6" s="16">
        <f>Q6-O6</f>
        <v>703</v>
      </c>
      <c r="Q6" s="17">
        <v>1339</v>
      </c>
      <c r="R6" s="167"/>
      <c r="Z6" s="51"/>
      <c r="AA6" s="51"/>
      <c r="AC6" s="51"/>
    </row>
    <row r="7" spans="1:29" x14ac:dyDescent="0.15">
      <c r="A7" s="104"/>
      <c r="B7" s="20"/>
      <c r="C7" s="1"/>
      <c r="D7" s="13" t="s">
        <v>12</v>
      </c>
      <c r="E7" s="8"/>
      <c r="F7" s="135"/>
      <c r="G7" s="45">
        <v>0.33333333333333326</v>
      </c>
      <c r="H7" s="45">
        <v>0.3023872679045092</v>
      </c>
      <c r="I7" s="150">
        <v>0.31632653061224492</v>
      </c>
      <c r="J7" s="135"/>
      <c r="K7" s="45">
        <f t="shared" ref="K7" si="0">K6/G6-1</f>
        <v>0.2063106796116505</v>
      </c>
      <c r="L7" s="45">
        <f>L6/H6-1</f>
        <v>0.24032586558044811</v>
      </c>
      <c r="M7" s="150">
        <f>M6/I6-1</f>
        <v>0.22480620155038755</v>
      </c>
      <c r="N7" s="135"/>
      <c r="O7" s="45">
        <f t="shared" ref="O7" si="1">O6/K6-1</f>
        <v>0.27967806841046272</v>
      </c>
      <c r="P7" s="45">
        <f>P6/L6-1</f>
        <v>0.15435139573070611</v>
      </c>
      <c r="Q7" s="150">
        <f>Q6/M6-1</f>
        <v>0.2106690777576854</v>
      </c>
      <c r="R7" s="167"/>
      <c r="Z7" s="51"/>
      <c r="AA7" s="51"/>
      <c r="AC7" s="51"/>
    </row>
    <row r="8" spans="1:29" x14ac:dyDescent="0.15">
      <c r="A8" s="104"/>
      <c r="B8" s="20"/>
      <c r="C8" s="1"/>
      <c r="D8" s="13" t="s">
        <v>13</v>
      </c>
      <c r="E8" s="8"/>
      <c r="F8" s="136"/>
      <c r="G8" s="45">
        <v>0.56999999999999995</v>
      </c>
      <c r="H8" s="45">
        <v>0.48</v>
      </c>
      <c r="I8" s="150">
        <v>0.52</v>
      </c>
      <c r="J8" s="136"/>
      <c r="K8" s="45">
        <v>0.32</v>
      </c>
      <c r="L8" s="45">
        <v>0.44</v>
      </c>
      <c r="M8" s="150">
        <v>0.38</v>
      </c>
      <c r="N8" s="136"/>
      <c r="O8" s="45">
        <v>0.45</v>
      </c>
      <c r="P8" s="45">
        <v>0.25</v>
      </c>
      <c r="Q8" s="150">
        <v>0.34</v>
      </c>
      <c r="R8" s="45"/>
      <c r="Z8" s="51"/>
      <c r="AA8" s="51"/>
      <c r="AC8" s="51"/>
    </row>
    <row r="9" spans="1:29" ht="15" x14ac:dyDescent="0.15">
      <c r="A9" s="104"/>
      <c r="B9" s="20"/>
      <c r="C9" s="1"/>
      <c r="D9" s="8" t="s">
        <v>157</v>
      </c>
      <c r="E9" s="8"/>
      <c r="F9" s="136"/>
      <c r="G9" s="16">
        <v>-57</v>
      </c>
      <c r="H9" s="16">
        <f>I9-G9</f>
        <v>21</v>
      </c>
      <c r="I9" s="17">
        <v>-36</v>
      </c>
      <c r="J9" s="135"/>
      <c r="K9" s="16">
        <v>0</v>
      </c>
      <c r="L9" s="16">
        <f>M9-K9</f>
        <v>11</v>
      </c>
      <c r="M9" s="17">
        <v>11</v>
      </c>
      <c r="N9" s="135"/>
      <c r="O9" s="16">
        <v>8</v>
      </c>
      <c r="P9" s="16">
        <f>Q9-O9</f>
        <v>16</v>
      </c>
      <c r="Q9" s="17">
        <v>24</v>
      </c>
      <c r="R9" s="45"/>
      <c r="Z9" s="51"/>
      <c r="AA9" s="51"/>
      <c r="AC9" s="51"/>
    </row>
    <row r="10" spans="1:29" x14ac:dyDescent="0.15">
      <c r="A10" s="104"/>
      <c r="B10" s="20"/>
      <c r="C10" s="1"/>
      <c r="D10" s="13" t="s">
        <v>14</v>
      </c>
      <c r="E10" s="8"/>
      <c r="F10" s="136"/>
      <c r="G10" s="45">
        <f>G9/G6</f>
        <v>-0.13834951456310679</v>
      </c>
      <c r="H10" s="45">
        <f t="shared" ref="H10:Q10" si="2">H9/H6</f>
        <v>4.2769857433808553E-2</v>
      </c>
      <c r="I10" s="150">
        <f t="shared" si="2"/>
        <v>-3.9867109634551492E-2</v>
      </c>
      <c r="J10" s="135"/>
      <c r="K10" s="45">
        <f t="shared" si="2"/>
        <v>0</v>
      </c>
      <c r="L10" s="45">
        <f t="shared" si="2"/>
        <v>1.8062397372742199E-2</v>
      </c>
      <c r="M10" s="150">
        <f t="shared" si="2"/>
        <v>9.9457504520795662E-3</v>
      </c>
      <c r="N10" s="135"/>
      <c r="O10" s="45">
        <f t="shared" si="2"/>
        <v>1.2578616352201259E-2</v>
      </c>
      <c r="P10" s="45">
        <f t="shared" si="2"/>
        <v>2.2759601706970129E-2</v>
      </c>
      <c r="Q10" s="150">
        <f t="shared" si="2"/>
        <v>1.7923823749066467E-2</v>
      </c>
      <c r="R10" s="45"/>
      <c r="Z10" s="51"/>
      <c r="AA10" s="51"/>
      <c r="AC10" s="51"/>
    </row>
    <row r="11" spans="1:29" x14ac:dyDescent="0.15">
      <c r="A11" s="104"/>
      <c r="B11" s="20"/>
      <c r="C11" s="1"/>
      <c r="D11" s="8" t="s">
        <v>19</v>
      </c>
      <c r="E11" s="8"/>
      <c r="F11" s="135"/>
      <c r="G11" s="16">
        <v>-80</v>
      </c>
      <c r="H11" s="16">
        <f>I11-G11</f>
        <v>-3</v>
      </c>
      <c r="I11" s="17">
        <v>-83</v>
      </c>
      <c r="J11" s="135"/>
      <c r="K11" s="16">
        <v>-22</v>
      </c>
      <c r="L11" s="16">
        <f>M11-K11</f>
        <v>-9</v>
      </c>
      <c r="M11" s="17">
        <v>-31</v>
      </c>
      <c r="N11" s="135"/>
      <c r="O11" s="16">
        <v>-11</v>
      </c>
      <c r="P11" s="16">
        <f>Q11-O11</f>
        <v>0</v>
      </c>
      <c r="Q11" s="17">
        <v>-11</v>
      </c>
      <c r="R11" s="167"/>
      <c r="Z11" s="51"/>
      <c r="AA11" s="51"/>
      <c r="AC11" s="51"/>
    </row>
    <row r="12" spans="1:29" x14ac:dyDescent="0.15">
      <c r="B12" s="20"/>
      <c r="C12" s="1"/>
      <c r="D12" s="13" t="s">
        <v>16</v>
      </c>
      <c r="E12" s="8"/>
      <c r="F12" s="135"/>
      <c r="G12" s="45">
        <f>G11/G6</f>
        <v>-0.1941747572815534</v>
      </c>
      <c r="H12" s="45">
        <f>H11/H6</f>
        <v>-6.1099796334012219E-3</v>
      </c>
      <c r="I12" s="150">
        <f>I11/I6</f>
        <v>-9.1915836101882614E-2</v>
      </c>
      <c r="J12" s="135"/>
      <c r="K12" s="45">
        <f>K11/K6</f>
        <v>-4.4265593561368208E-2</v>
      </c>
      <c r="L12" s="45">
        <f>L11/L6</f>
        <v>-1.4778325123152709E-2</v>
      </c>
      <c r="M12" s="150">
        <f>M11/M6</f>
        <v>-2.8028933092224231E-2</v>
      </c>
      <c r="N12" s="135"/>
      <c r="O12" s="45">
        <f>O11/O6</f>
        <v>-1.7295597484276729E-2</v>
      </c>
      <c r="P12" s="45">
        <f>P11/P6</f>
        <v>0</v>
      </c>
      <c r="Q12" s="150">
        <f>Q11/Q6</f>
        <v>-8.215085884988798E-3</v>
      </c>
      <c r="R12" s="167"/>
      <c r="Z12" s="51"/>
      <c r="AA12" s="51"/>
      <c r="AC12" s="51"/>
    </row>
    <row r="13" spans="1:29" x14ac:dyDescent="0.15">
      <c r="B13" s="20"/>
      <c r="C13" s="1"/>
      <c r="D13" s="13"/>
      <c r="E13" s="8"/>
      <c r="F13" s="135"/>
      <c r="G13" s="14"/>
      <c r="H13" s="14"/>
      <c r="I13" s="14"/>
      <c r="J13" s="54"/>
      <c r="K13" s="14"/>
      <c r="L13" s="14"/>
      <c r="M13" s="132"/>
      <c r="N13" s="135"/>
      <c r="O13" s="14"/>
      <c r="P13" s="14"/>
      <c r="Q13" s="132"/>
      <c r="R13" s="167"/>
      <c r="Z13" s="51"/>
      <c r="AA13" s="51"/>
      <c r="AC13" s="51"/>
    </row>
    <row r="14" spans="1:29" x14ac:dyDescent="0.15">
      <c r="B14" s="20"/>
      <c r="C14" s="1"/>
      <c r="D14" s="65" t="s">
        <v>64</v>
      </c>
      <c r="E14" s="174"/>
      <c r="F14" s="135"/>
      <c r="G14" s="11"/>
      <c r="H14" s="11"/>
      <c r="I14" s="11"/>
      <c r="J14" s="54"/>
      <c r="K14" s="11"/>
      <c r="L14" s="11"/>
      <c r="M14" s="133"/>
      <c r="N14" s="135"/>
      <c r="O14" s="11"/>
      <c r="P14" s="11"/>
      <c r="Q14" s="133"/>
      <c r="R14" s="167"/>
      <c r="Z14" s="51"/>
      <c r="AA14" s="51"/>
      <c r="AC14" s="51"/>
    </row>
    <row r="15" spans="1:29" x14ac:dyDescent="0.15">
      <c r="A15" s="104"/>
      <c r="B15" s="20"/>
      <c r="C15" s="1"/>
      <c r="D15" s="66" t="s">
        <v>11</v>
      </c>
      <c r="E15" s="8"/>
      <c r="F15" s="135"/>
      <c r="G15" s="15">
        <f>G29+G43</f>
        <v>218</v>
      </c>
      <c r="H15" s="16">
        <f>I15-G15</f>
        <v>264</v>
      </c>
      <c r="I15" s="15">
        <f>I29+I43</f>
        <v>482</v>
      </c>
      <c r="J15" s="54"/>
      <c r="K15" s="15">
        <f>K29+K43</f>
        <v>254</v>
      </c>
      <c r="L15" s="16">
        <f>M15-K15</f>
        <v>297</v>
      </c>
      <c r="M15" s="17">
        <f>M29+M43</f>
        <v>551</v>
      </c>
      <c r="N15" s="135"/>
      <c r="O15" s="15">
        <f>O29+O43</f>
        <v>319</v>
      </c>
      <c r="P15" s="16">
        <f>Q15-O15</f>
        <v>350</v>
      </c>
      <c r="Q15" s="17">
        <f>Q29+Q43</f>
        <v>669</v>
      </c>
      <c r="R15" s="167"/>
      <c r="Z15" s="51"/>
      <c r="AA15" s="51"/>
      <c r="AC15" s="51"/>
    </row>
    <row r="16" spans="1:29" x14ac:dyDescent="0.15">
      <c r="A16" s="104"/>
      <c r="B16" s="20"/>
      <c r="C16" s="1"/>
      <c r="D16" s="67" t="s">
        <v>12</v>
      </c>
      <c r="E16" s="8"/>
      <c r="F16" s="135"/>
      <c r="G16" s="14">
        <v>0.54609929078014185</v>
      </c>
      <c r="H16" s="14">
        <v>0.38219895287958106</v>
      </c>
      <c r="I16" s="14">
        <v>0.45180722891566272</v>
      </c>
      <c r="J16" s="54"/>
      <c r="K16" s="14">
        <f>K15/G15-1</f>
        <v>0.16513761467889898</v>
      </c>
      <c r="L16" s="14">
        <f>L15/H15-1</f>
        <v>0.125</v>
      </c>
      <c r="M16" s="150">
        <f>M15/I15-1</f>
        <v>0.14315352697095429</v>
      </c>
      <c r="N16" s="135"/>
      <c r="O16" s="14">
        <f>O15/K15-1</f>
        <v>0.25590551181102361</v>
      </c>
      <c r="P16" s="14">
        <f>P15/L15-1</f>
        <v>0.17845117845117842</v>
      </c>
      <c r="Q16" s="150">
        <f>Q15/M15-1</f>
        <v>0.21415607985480944</v>
      </c>
      <c r="R16" s="167"/>
      <c r="Z16" s="51"/>
      <c r="AA16" s="51"/>
      <c r="AC16" s="51"/>
    </row>
    <row r="17" spans="1:29" x14ac:dyDescent="0.15">
      <c r="A17" s="104"/>
      <c r="B17" s="20"/>
      <c r="C17" s="1"/>
      <c r="D17" s="67" t="s">
        <v>13</v>
      </c>
      <c r="E17" s="8"/>
      <c r="F17" s="135"/>
      <c r="G17" s="14">
        <v>0.68</v>
      </c>
      <c r="H17" s="14">
        <v>0.42</v>
      </c>
      <c r="I17" s="14">
        <v>0.53</v>
      </c>
      <c r="J17" s="54"/>
      <c r="K17" s="14">
        <v>0.19</v>
      </c>
      <c r="L17" s="14">
        <v>0.14000000000000001</v>
      </c>
      <c r="M17" s="150">
        <v>0.16</v>
      </c>
      <c r="N17" s="135"/>
      <c r="O17" s="14">
        <v>0.28000000000000003</v>
      </c>
      <c r="P17" s="14">
        <v>0.21</v>
      </c>
      <c r="Q17" s="150">
        <v>0.24</v>
      </c>
      <c r="R17" s="167"/>
      <c r="Z17" s="51"/>
      <c r="AA17" s="51"/>
      <c r="AC17" s="51"/>
    </row>
    <row r="18" spans="1:29" ht="15" x14ac:dyDescent="0.15">
      <c r="A18" s="104"/>
      <c r="B18" s="20"/>
      <c r="C18" s="1"/>
      <c r="D18" s="66" t="s">
        <v>157</v>
      </c>
      <c r="E18" s="8"/>
      <c r="F18" s="135"/>
      <c r="G18" s="15">
        <f>G32+G46</f>
        <v>-1</v>
      </c>
      <c r="H18" s="16">
        <f>I18-G18</f>
        <v>26</v>
      </c>
      <c r="I18" s="15">
        <f>I32+I46</f>
        <v>25</v>
      </c>
      <c r="J18" s="54"/>
      <c r="K18" s="15">
        <f>K32+K46</f>
        <v>-10</v>
      </c>
      <c r="L18" s="16">
        <f>M18-K18</f>
        <v>2</v>
      </c>
      <c r="M18" s="17">
        <f>M32+M46</f>
        <v>-8</v>
      </c>
      <c r="N18" s="135"/>
      <c r="O18" s="15">
        <f>O32+O46</f>
        <v>-18</v>
      </c>
      <c r="P18" s="16">
        <f>Q18-O18</f>
        <v>-5</v>
      </c>
      <c r="Q18" s="17">
        <f>Q32+Q46</f>
        <v>-23</v>
      </c>
      <c r="R18" s="167"/>
      <c r="Z18" s="51"/>
      <c r="AA18" s="51"/>
      <c r="AC18" s="51"/>
    </row>
    <row r="19" spans="1:29" x14ac:dyDescent="0.15">
      <c r="A19" s="104"/>
      <c r="B19" s="20"/>
      <c r="C19" s="1"/>
      <c r="D19" s="67" t="s">
        <v>14</v>
      </c>
      <c r="E19" s="8"/>
      <c r="F19" s="135"/>
      <c r="G19" s="14">
        <f>G18/G15</f>
        <v>-4.5871559633027525E-3</v>
      </c>
      <c r="H19" s="14">
        <f t="shared" ref="H19:Q19" si="3">H18/H15</f>
        <v>9.8484848484848481E-2</v>
      </c>
      <c r="I19" s="14">
        <f t="shared" si="3"/>
        <v>5.1867219917012451E-2</v>
      </c>
      <c r="J19" s="54"/>
      <c r="K19" s="14">
        <f t="shared" si="3"/>
        <v>-3.937007874015748E-2</v>
      </c>
      <c r="L19" s="14">
        <f t="shared" si="3"/>
        <v>6.7340067340067337E-3</v>
      </c>
      <c r="M19" s="150">
        <f t="shared" si="3"/>
        <v>-1.4519056261343012E-2</v>
      </c>
      <c r="N19" s="135"/>
      <c r="O19" s="14">
        <f t="shared" si="3"/>
        <v>-5.6426332288401257E-2</v>
      </c>
      <c r="P19" s="14">
        <f t="shared" si="3"/>
        <v>-1.4285714285714285E-2</v>
      </c>
      <c r="Q19" s="150">
        <f t="shared" si="3"/>
        <v>-3.4379671150971597E-2</v>
      </c>
      <c r="R19" s="167"/>
      <c r="Z19" s="51"/>
      <c r="AA19" s="51"/>
      <c r="AC19" s="51"/>
    </row>
    <row r="20" spans="1:29" x14ac:dyDescent="0.15">
      <c r="A20" s="104"/>
      <c r="B20" s="20"/>
      <c r="C20" s="1"/>
      <c r="D20" s="66" t="s">
        <v>19</v>
      </c>
      <c r="E20" s="8"/>
      <c r="F20" s="135"/>
      <c r="G20" s="15">
        <f>G34+G48</f>
        <v>-13</v>
      </c>
      <c r="H20" s="16">
        <f>I20-G20</f>
        <v>14</v>
      </c>
      <c r="I20" s="15">
        <f>I34+I48</f>
        <v>1</v>
      </c>
      <c r="J20" s="54"/>
      <c r="K20" s="15">
        <f>K34+K48</f>
        <v>-21</v>
      </c>
      <c r="L20" s="16">
        <f>M20-K20</f>
        <v>-11</v>
      </c>
      <c r="M20" s="17">
        <f>M34+M48</f>
        <v>-32</v>
      </c>
      <c r="N20" s="135"/>
      <c r="O20" s="15">
        <f>O34+O48</f>
        <v>-31</v>
      </c>
      <c r="P20" s="16">
        <f>Q20-O20</f>
        <v>-13</v>
      </c>
      <c r="Q20" s="17">
        <f>Q34+Q48</f>
        <v>-44</v>
      </c>
      <c r="R20" s="167"/>
      <c r="Z20" s="51"/>
      <c r="AA20" s="51"/>
      <c r="AC20" s="51"/>
    </row>
    <row r="21" spans="1:29" x14ac:dyDescent="0.15">
      <c r="B21" s="20"/>
      <c r="C21" s="1"/>
      <c r="D21" s="67" t="s">
        <v>16</v>
      </c>
      <c r="E21" s="8"/>
      <c r="F21" s="135"/>
      <c r="G21" s="14">
        <f>G20/G15</f>
        <v>-5.9633027522935783E-2</v>
      </c>
      <c r="H21" s="14">
        <f>H20/H15</f>
        <v>5.3030303030303032E-2</v>
      </c>
      <c r="I21" s="14">
        <f>I20/I15</f>
        <v>2.0746887966804979E-3</v>
      </c>
      <c r="J21" s="54"/>
      <c r="K21" s="14">
        <f>K20/K15</f>
        <v>-8.2677165354330714E-2</v>
      </c>
      <c r="L21" s="14">
        <f t="shared" ref="L21" si="4">L20/L15</f>
        <v>-3.7037037037037035E-2</v>
      </c>
      <c r="M21" s="150">
        <f>M20/M15</f>
        <v>-5.8076225045372049E-2</v>
      </c>
      <c r="N21" s="135"/>
      <c r="O21" s="14">
        <f>O20/O15</f>
        <v>-9.7178683385579931E-2</v>
      </c>
      <c r="P21" s="14">
        <f>P20/P15</f>
        <v>-3.7142857142857144E-2</v>
      </c>
      <c r="Q21" s="150">
        <f>Q20/Q15</f>
        <v>-6.5769805680119586E-2</v>
      </c>
      <c r="R21" s="167"/>
      <c r="S21" s="51"/>
      <c r="T21" s="51"/>
      <c r="U21" s="51"/>
      <c r="V21" s="51"/>
      <c r="W21" s="51"/>
      <c r="Y21" s="51"/>
      <c r="Z21" s="51"/>
      <c r="AA21" s="51"/>
      <c r="AC21" s="51"/>
    </row>
    <row r="22" spans="1:29" x14ac:dyDescent="0.15">
      <c r="B22" s="20"/>
      <c r="C22" s="1"/>
      <c r="D22" s="65" t="s">
        <v>65</v>
      </c>
      <c r="E22" s="174"/>
      <c r="F22" s="135"/>
      <c r="G22" s="11"/>
      <c r="H22" s="11"/>
      <c r="I22" s="11"/>
      <c r="J22" s="54"/>
      <c r="K22" s="11"/>
      <c r="L22" s="11"/>
      <c r="M22" s="133"/>
      <c r="N22" s="135"/>
      <c r="O22" s="11"/>
      <c r="P22" s="11"/>
      <c r="Q22" s="133"/>
      <c r="R22" s="167"/>
      <c r="S22" s="51"/>
      <c r="T22" s="51"/>
      <c r="U22" s="51"/>
      <c r="V22" s="51"/>
      <c r="W22" s="51"/>
      <c r="Y22" s="51"/>
      <c r="Z22" s="51"/>
      <c r="AA22" s="51"/>
      <c r="AC22" s="51"/>
    </row>
    <row r="23" spans="1:29" x14ac:dyDescent="0.15">
      <c r="B23" s="20"/>
      <c r="C23" s="1"/>
      <c r="D23" s="66" t="s">
        <v>66</v>
      </c>
      <c r="E23" s="8"/>
      <c r="F23" s="162"/>
      <c r="G23" s="15">
        <v>28.11</v>
      </c>
      <c r="H23" s="16">
        <f>I23-G23</f>
        <v>30.15</v>
      </c>
      <c r="I23" s="15">
        <v>58.26</v>
      </c>
      <c r="J23" s="161"/>
      <c r="K23" s="15">
        <v>32.56</v>
      </c>
      <c r="L23" s="16">
        <f>M23-K23</f>
        <v>38.239999999999995</v>
      </c>
      <c r="M23" s="18">
        <v>70.8</v>
      </c>
      <c r="N23" s="162"/>
      <c r="O23" s="15">
        <v>40.65</v>
      </c>
      <c r="P23" s="16">
        <f>Q23-O23</f>
        <v>40.207326082312626</v>
      </c>
      <c r="Q23" s="18">
        <v>80.857326082312625</v>
      </c>
      <c r="R23" s="168"/>
      <c r="S23" s="51"/>
      <c r="T23" s="51"/>
      <c r="U23" s="51"/>
      <c r="V23" s="51"/>
      <c r="W23" s="51"/>
      <c r="Y23" s="51"/>
      <c r="Z23" s="51"/>
      <c r="AA23" s="51"/>
      <c r="AC23" s="51"/>
    </row>
    <row r="24" spans="1:29" x14ac:dyDescent="0.15">
      <c r="B24" s="20"/>
      <c r="C24" s="1"/>
      <c r="D24" s="67" t="s">
        <v>12</v>
      </c>
      <c r="E24" s="8"/>
      <c r="F24" s="135"/>
      <c r="G24" s="14">
        <v>0.48494453248811409</v>
      </c>
      <c r="H24" s="14">
        <v>0.21279163314561544</v>
      </c>
      <c r="I24" s="14">
        <v>0.33044073989495315</v>
      </c>
      <c r="J24" s="54"/>
      <c r="K24" s="14">
        <f>K23/G23-1</f>
        <v>0.15830665243685527</v>
      </c>
      <c r="L24" s="14">
        <f>L23/H23-1</f>
        <v>0.26832504145936964</v>
      </c>
      <c r="M24" s="132">
        <f>M23/I23-1</f>
        <v>0.21524201853759006</v>
      </c>
      <c r="N24" s="135"/>
      <c r="O24" s="14">
        <f>O23/K23-1</f>
        <v>0.24846437346437322</v>
      </c>
      <c r="P24" s="14">
        <f>P23/L23-1</f>
        <v>5.144681177595789E-2</v>
      </c>
      <c r="Q24" s="132">
        <f>Q23/M23-1</f>
        <v>0.14205262828125176</v>
      </c>
      <c r="R24" s="167"/>
      <c r="S24" s="51"/>
      <c r="T24" s="51"/>
      <c r="U24" s="51"/>
      <c r="V24" s="51"/>
      <c r="W24" s="51"/>
      <c r="Y24" s="51"/>
      <c r="Z24" s="51"/>
      <c r="AA24" s="51"/>
      <c r="AC24" s="51"/>
    </row>
    <row r="25" spans="1:29" x14ac:dyDescent="0.15">
      <c r="B25" s="20"/>
      <c r="C25" s="1"/>
      <c r="D25" s="67" t="s">
        <v>13</v>
      </c>
      <c r="E25" s="8"/>
      <c r="F25" s="135"/>
      <c r="G25" s="14">
        <v>0.59</v>
      </c>
      <c r="H25" s="14">
        <v>0.34</v>
      </c>
      <c r="I25" s="14">
        <v>0.44</v>
      </c>
      <c r="J25" s="54"/>
      <c r="K25" s="14">
        <v>0.21</v>
      </c>
      <c r="L25" s="14">
        <v>0.28000000000000003</v>
      </c>
      <c r="M25" s="132">
        <v>0.25</v>
      </c>
      <c r="N25" s="135"/>
      <c r="O25" s="14">
        <v>0.27</v>
      </c>
      <c r="P25" s="14">
        <v>0.08</v>
      </c>
      <c r="Q25" s="132">
        <v>0.17</v>
      </c>
      <c r="R25" s="167"/>
      <c r="S25" s="51"/>
      <c r="T25" s="51"/>
      <c r="U25" s="51"/>
      <c r="V25" s="51"/>
      <c r="W25" s="51"/>
      <c r="Y25" s="51"/>
      <c r="Z25" s="51"/>
      <c r="AA25" s="51"/>
      <c r="AC25" s="51"/>
    </row>
    <row r="26" spans="1:29" x14ac:dyDescent="0.15">
      <c r="B26" s="20"/>
      <c r="C26" s="34"/>
      <c r="D26" s="66" t="s">
        <v>205</v>
      </c>
      <c r="E26" s="8"/>
      <c r="F26" s="135"/>
      <c r="G26" s="15">
        <v>667</v>
      </c>
      <c r="H26" s="16">
        <f>I26-G26</f>
        <v>769</v>
      </c>
      <c r="I26" s="15">
        <v>1436</v>
      </c>
      <c r="J26" s="54"/>
      <c r="K26" s="15">
        <v>787</v>
      </c>
      <c r="L26" s="16">
        <f>M26-K26</f>
        <v>921</v>
      </c>
      <c r="M26" s="18">
        <v>1708</v>
      </c>
      <c r="N26" s="135"/>
      <c r="O26" s="15">
        <v>1131</v>
      </c>
      <c r="P26" s="16">
        <f>Q26-O26</f>
        <v>1342</v>
      </c>
      <c r="Q26" s="18">
        <v>2473</v>
      </c>
      <c r="R26" s="167"/>
      <c r="S26" s="51"/>
      <c r="T26" s="51"/>
      <c r="U26" s="51"/>
      <c r="V26" s="51"/>
      <c r="W26" s="51"/>
      <c r="Y26" s="51"/>
      <c r="Z26" s="51"/>
      <c r="AA26" s="51"/>
      <c r="AC26" s="51"/>
    </row>
    <row r="27" spans="1:29" x14ac:dyDescent="0.15">
      <c r="B27" s="20"/>
      <c r="C27" s="1"/>
      <c r="D27" s="67" t="s">
        <v>36</v>
      </c>
      <c r="E27" s="8"/>
      <c r="F27" s="135"/>
      <c r="G27" s="14">
        <v>0.22836095764272568</v>
      </c>
      <c r="H27" s="14">
        <v>0.27529021558872313</v>
      </c>
      <c r="I27" s="14">
        <v>0.25305410122164052</v>
      </c>
      <c r="J27" s="54"/>
      <c r="K27" s="14">
        <f>K26/G26-1</f>
        <v>0.17991004497751129</v>
      </c>
      <c r="L27" s="14">
        <f>L26/H26-1</f>
        <v>0.19765929778933677</v>
      </c>
      <c r="M27" s="132">
        <f>M26/I26-1</f>
        <v>0.18941504178272983</v>
      </c>
      <c r="N27" s="135"/>
      <c r="O27" s="14">
        <f>O26/K26-1</f>
        <v>0.43710292249047011</v>
      </c>
      <c r="P27" s="14">
        <f>P26/L26-1</f>
        <v>0.45711183496199781</v>
      </c>
      <c r="Q27" s="132">
        <f>Q26/M26-1</f>
        <v>0.44789227166276357</v>
      </c>
      <c r="R27" s="167"/>
      <c r="S27" s="51"/>
      <c r="T27" s="51"/>
      <c r="U27" s="51"/>
      <c r="V27" s="51"/>
      <c r="W27" s="51"/>
      <c r="Y27" s="51"/>
      <c r="Z27" s="51"/>
      <c r="AA27" s="51"/>
      <c r="AC27" s="51"/>
    </row>
    <row r="28" spans="1:29" x14ac:dyDescent="0.15">
      <c r="B28" s="20"/>
      <c r="C28" s="1"/>
      <c r="D28" s="67" t="s">
        <v>67</v>
      </c>
      <c r="E28" s="8"/>
      <c r="F28" s="135"/>
      <c r="G28" s="14">
        <v>0.23</v>
      </c>
      <c r="H28" s="14">
        <f>H27</f>
        <v>0.27529021558872313</v>
      </c>
      <c r="I28" s="14">
        <v>0.25</v>
      </c>
      <c r="J28" s="54"/>
      <c r="K28" s="14">
        <v>0.18</v>
      </c>
      <c r="L28" s="14">
        <f>L27</f>
        <v>0.19765929778933677</v>
      </c>
      <c r="M28" s="132">
        <v>0.19</v>
      </c>
      <c r="N28" s="135"/>
      <c r="O28" s="14">
        <f>O26/K26-1</f>
        <v>0.43710292249047011</v>
      </c>
      <c r="P28" s="14">
        <v>0.46</v>
      </c>
      <c r="Q28" s="132">
        <v>0.45</v>
      </c>
      <c r="R28" s="167"/>
      <c r="S28" s="51"/>
      <c r="T28" s="51"/>
      <c r="U28" s="51"/>
      <c r="V28" s="51"/>
      <c r="W28" s="51"/>
      <c r="Y28" s="51"/>
      <c r="Z28" s="51"/>
      <c r="AA28" s="51"/>
      <c r="AC28" s="51"/>
    </row>
    <row r="29" spans="1:29" ht="15" x14ac:dyDescent="0.15">
      <c r="A29" s="104"/>
      <c r="B29" s="20"/>
      <c r="C29" s="1"/>
      <c r="D29" s="66" t="s">
        <v>169</v>
      </c>
      <c r="E29" s="8"/>
      <c r="F29" s="135"/>
      <c r="G29" s="15">
        <v>183</v>
      </c>
      <c r="H29" s="16">
        <f>I29-G29</f>
        <v>216</v>
      </c>
      <c r="I29" s="15">
        <v>399</v>
      </c>
      <c r="J29" s="54"/>
      <c r="K29" s="15">
        <v>211</v>
      </c>
      <c r="L29" s="16">
        <f>M29-K29</f>
        <v>233</v>
      </c>
      <c r="M29" s="18">
        <v>444</v>
      </c>
      <c r="N29" s="135"/>
      <c r="O29" s="15">
        <v>237</v>
      </c>
      <c r="P29" s="16">
        <f>Q29-O29</f>
        <v>261</v>
      </c>
      <c r="Q29" s="18">
        <v>498</v>
      </c>
      <c r="R29" s="167"/>
      <c r="S29" s="51"/>
      <c r="T29" s="51"/>
      <c r="U29" s="51"/>
      <c r="V29" s="51"/>
      <c r="W29" s="51"/>
      <c r="Y29" s="51"/>
      <c r="Z29" s="51"/>
      <c r="AA29" s="51"/>
      <c r="AC29" s="51"/>
    </row>
    <row r="30" spans="1:29" ht="12.75" customHeight="1" x14ac:dyDescent="0.15">
      <c r="A30" s="104"/>
      <c r="B30" s="20"/>
      <c r="C30" s="1"/>
      <c r="D30" s="67" t="s">
        <v>12</v>
      </c>
      <c r="E30" s="8"/>
      <c r="F30" s="135"/>
      <c r="G30" s="14">
        <v>0.37593984962406024</v>
      </c>
      <c r="H30" s="14">
        <v>0.26315789473684204</v>
      </c>
      <c r="I30" s="14">
        <v>0.3125</v>
      </c>
      <c r="J30" s="54"/>
      <c r="K30" s="14">
        <f>K29/G29-1</f>
        <v>0.15300546448087426</v>
      </c>
      <c r="L30" s="14">
        <f>L29/H29-1</f>
        <v>7.870370370370372E-2</v>
      </c>
      <c r="M30" s="132">
        <f>M29/I29-1</f>
        <v>0.11278195488721798</v>
      </c>
      <c r="N30" s="135"/>
      <c r="O30" s="14">
        <f>O29/K29-1</f>
        <v>0.12322274881516582</v>
      </c>
      <c r="P30" s="14">
        <f>P29/L29-1</f>
        <v>0.12017167381974247</v>
      </c>
      <c r="Q30" s="132">
        <f>Q29/M29-1</f>
        <v>0.12162162162162171</v>
      </c>
      <c r="R30" s="167"/>
      <c r="S30" s="51"/>
      <c r="T30" s="51"/>
      <c r="U30" s="51"/>
      <c r="V30" s="51"/>
      <c r="W30" s="51"/>
      <c r="Y30" s="51"/>
      <c r="Z30" s="51"/>
      <c r="AA30" s="51"/>
      <c r="AC30" s="51"/>
    </row>
    <row r="31" spans="1:29" x14ac:dyDescent="0.15">
      <c r="A31" s="104"/>
      <c r="B31" s="20"/>
      <c r="C31" s="1"/>
      <c r="D31" s="67" t="s">
        <v>13</v>
      </c>
      <c r="E31" s="8"/>
      <c r="F31" s="135"/>
      <c r="G31" s="14">
        <v>0.48</v>
      </c>
      <c r="H31" s="14">
        <v>0.37</v>
      </c>
      <c r="I31" s="14">
        <v>0.42</v>
      </c>
      <c r="J31" s="54"/>
      <c r="K31" s="14">
        <v>0.2</v>
      </c>
      <c r="L31" s="14">
        <v>0.1</v>
      </c>
      <c r="M31" s="132">
        <v>0.14000000000000001</v>
      </c>
      <c r="N31" s="135"/>
      <c r="O31" s="14">
        <v>0.14000000000000001</v>
      </c>
      <c r="P31" s="14">
        <v>0.15</v>
      </c>
      <c r="Q31" s="132">
        <v>0.15</v>
      </c>
      <c r="R31" s="167"/>
      <c r="S31" s="51"/>
      <c r="T31" s="51"/>
      <c r="U31" s="51"/>
      <c r="V31" s="51"/>
      <c r="W31" s="51"/>
      <c r="Y31" s="51"/>
      <c r="Z31" s="51"/>
      <c r="AA31" s="51"/>
      <c r="AC31" s="51"/>
    </row>
    <row r="32" spans="1:29" ht="15" x14ac:dyDescent="0.15">
      <c r="A32" s="104"/>
      <c r="B32" s="20"/>
      <c r="C32" s="1"/>
      <c r="D32" s="66" t="s">
        <v>157</v>
      </c>
      <c r="E32" s="8"/>
      <c r="F32" s="135"/>
      <c r="G32" s="15">
        <v>6</v>
      </c>
      <c r="H32" s="16">
        <f>I32-G32</f>
        <v>21</v>
      </c>
      <c r="I32" s="15">
        <v>27</v>
      </c>
      <c r="J32" s="54"/>
      <c r="K32" s="15">
        <v>2</v>
      </c>
      <c r="L32" s="16">
        <f>M32-K32</f>
        <v>6</v>
      </c>
      <c r="M32" s="18">
        <v>8</v>
      </c>
      <c r="N32" s="135"/>
      <c r="O32" s="15">
        <v>-2</v>
      </c>
      <c r="P32" s="16">
        <f>Q32-O32</f>
        <v>7</v>
      </c>
      <c r="Q32" s="18">
        <v>5</v>
      </c>
      <c r="R32" s="167"/>
      <c r="S32" s="51"/>
      <c r="T32" s="51"/>
      <c r="U32" s="51"/>
      <c r="V32" s="51"/>
      <c r="W32" s="51"/>
      <c r="Y32" s="51"/>
      <c r="Z32" s="51"/>
      <c r="AA32" s="51"/>
      <c r="AC32" s="51"/>
    </row>
    <row r="33" spans="1:29" x14ac:dyDescent="0.15">
      <c r="A33" s="104"/>
      <c r="B33" s="20"/>
      <c r="C33" s="1"/>
      <c r="D33" s="67" t="s">
        <v>14</v>
      </c>
      <c r="E33" s="8"/>
      <c r="F33" s="135"/>
      <c r="G33" s="14">
        <f>G32/G29</f>
        <v>3.2786885245901641E-2</v>
      </c>
      <c r="H33" s="14">
        <f t="shared" ref="H33:Q33" si="5">H32/H29</f>
        <v>9.7222222222222224E-2</v>
      </c>
      <c r="I33" s="14">
        <f t="shared" si="5"/>
        <v>6.7669172932330823E-2</v>
      </c>
      <c r="J33" s="54"/>
      <c r="K33" s="14">
        <f t="shared" si="5"/>
        <v>9.4786729857819912E-3</v>
      </c>
      <c r="L33" s="14">
        <f t="shared" si="5"/>
        <v>2.575107296137339E-2</v>
      </c>
      <c r="M33" s="132">
        <f t="shared" si="5"/>
        <v>1.8018018018018018E-2</v>
      </c>
      <c r="N33" s="135"/>
      <c r="O33" s="14">
        <f t="shared" si="5"/>
        <v>-8.4388185654008432E-3</v>
      </c>
      <c r="P33" s="14">
        <f t="shared" si="5"/>
        <v>2.681992337164751E-2</v>
      </c>
      <c r="Q33" s="132">
        <f t="shared" si="5"/>
        <v>1.0040160642570281E-2</v>
      </c>
      <c r="R33" s="167"/>
      <c r="S33" s="51"/>
      <c r="T33" s="51"/>
      <c r="U33" s="51"/>
      <c r="V33" s="51"/>
      <c r="W33" s="51"/>
      <c r="Y33" s="51"/>
      <c r="Z33" s="51"/>
      <c r="AA33" s="51"/>
      <c r="AC33" s="51"/>
    </row>
    <row r="34" spans="1:29" x14ac:dyDescent="0.15">
      <c r="A34" s="104"/>
      <c r="B34" s="20"/>
      <c r="C34" s="1"/>
      <c r="D34" s="66" t="s">
        <v>19</v>
      </c>
      <c r="E34" s="8"/>
      <c r="F34" s="135"/>
      <c r="G34" s="15">
        <v>-2</v>
      </c>
      <c r="H34" s="16">
        <f>I34-G34</f>
        <v>13</v>
      </c>
      <c r="I34" s="15">
        <v>11</v>
      </c>
      <c r="J34" s="54"/>
      <c r="K34" s="15">
        <v>-6</v>
      </c>
      <c r="L34" s="16">
        <f>M34-K34</f>
        <v>-6</v>
      </c>
      <c r="M34" s="18">
        <v>-12</v>
      </c>
      <c r="N34" s="135"/>
      <c r="O34" s="15">
        <v>-12</v>
      </c>
      <c r="P34" s="16">
        <f>Q34-O34</f>
        <v>0</v>
      </c>
      <c r="Q34" s="18">
        <v>-12</v>
      </c>
      <c r="R34" s="167"/>
      <c r="S34" s="51"/>
      <c r="T34" s="51"/>
      <c r="U34" s="51"/>
      <c r="V34" s="51"/>
      <c r="W34" s="51"/>
      <c r="Y34" s="51"/>
      <c r="Z34" s="51"/>
      <c r="AA34" s="51"/>
      <c r="AC34" s="51"/>
    </row>
    <row r="35" spans="1:29" x14ac:dyDescent="0.15">
      <c r="B35" s="20"/>
      <c r="C35" s="1"/>
      <c r="D35" s="67" t="s">
        <v>16</v>
      </c>
      <c r="E35" s="8"/>
      <c r="F35" s="135"/>
      <c r="G35" s="14">
        <f>G34/G29</f>
        <v>-1.092896174863388E-2</v>
      </c>
      <c r="H35" s="14">
        <f t="shared" ref="H35" si="6">H34/H29</f>
        <v>6.0185185185185182E-2</v>
      </c>
      <c r="I35" s="14">
        <f>I34/I29</f>
        <v>2.7568922305764409E-2</v>
      </c>
      <c r="J35" s="54"/>
      <c r="K35" s="14">
        <f>K34/K29</f>
        <v>-2.843601895734597E-2</v>
      </c>
      <c r="L35" s="14">
        <f t="shared" ref="L35" si="7">L34/L29</f>
        <v>-2.575107296137339E-2</v>
      </c>
      <c r="M35" s="132">
        <f>M34/M29</f>
        <v>-2.7027027027027029E-2</v>
      </c>
      <c r="N35" s="135"/>
      <c r="O35" s="14">
        <f>O34/O29</f>
        <v>-5.0632911392405063E-2</v>
      </c>
      <c r="P35" s="14">
        <f t="shared" ref="P35" si="8">P34/P29</f>
        <v>0</v>
      </c>
      <c r="Q35" s="132">
        <f>Q34/Q29</f>
        <v>-2.4096385542168676E-2</v>
      </c>
      <c r="R35" s="167"/>
      <c r="S35" s="51"/>
      <c r="T35" s="51"/>
      <c r="U35" s="51"/>
      <c r="V35" s="51"/>
      <c r="W35" s="51"/>
      <c r="Y35" s="51"/>
      <c r="Z35" s="51"/>
      <c r="AA35" s="51"/>
      <c r="AC35" s="51"/>
    </row>
    <row r="36" spans="1:29" x14ac:dyDescent="0.15">
      <c r="B36" s="20"/>
      <c r="C36" s="1"/>
      <c r="D36" s="65" t="s">
        <v>68</v>
      </c>
      <c r="E36" s="174"/>
      <c r="F36" s="135"/>
      <c r="G36" s="11"/>
      <c r="H36" s="11"/>
      <c r="I36" s="11"/>
      <c r="J36" s="54"/>
      <c r="K36" s="11"/>
      <c r="L36" s="11"/>
      <c r="M36" s="11"/>
      <c r="N36" s="54"/>
      <c r="O36" s="11"/>
      <c r="P36" s="11"/>
      <c r="Q36" s="11"/>
      <c r="R36" s="165"/>
      <c r="S36" s="51"/>
      <c r="T36" s="51"/>
      <c r="U36" s="51"/>
      <c r="V36" s="51"/>
      <c r="W36" s="51"/>
      <c r="Y36" s="51"/>
      <c r="Z36" s="51"/>
      <c r="AA36" s="51"/>
      <c r="AC36" s="51"/>
    </row>
    <row r="37" spans="1:29" x14ac:dyDescent="0.15">
      <c r="B37" s="20"/>
      <c r="C37" s="1"/>
      <c r="D37" s="66" t="s">
        <v>69</v>
      </c>
      <c r="E37" s="8"/>
      <c r="F37" s="135"/>
      <c r="G37" s="15">
        <v>203.3</v>
      </c>
      <c r="H37" s="16">
        <f>I37</f>
        <v>255.9</v>
      </c>
      <c r="I37" s="15">
        <v>255.9</v>
      </c>
      <c r="J37" s="54"/>
      <c r="K37" s="15">
        <v>338.3</v>
      </c>
      <c r="L37" s="16">
        <f>M37</f>
        <v>468</v>
      </c>
      <c r="M37" s="15">
        <v>468</v>
      </c>
      <c r="N37" s="54"/>
      <c r="O37" s="15">
        <v>552.07000000000005</v>
      </c>
      <c r="P37" s="16">
        <f>Q37</f>
        <v>558</v>
      </c>
      <c r="Q37" s="15">
        <v>558</v>
      </c>
      <c r="R37" s="170"/>
      <c r="S37" s="51"/>
      <c r="T37" s="51"/>
      <c r="U37" s="51"/>
      <c r="V37" s="51"/>
      <c r="W37" s="51"/>
      <c r="Y37" s="51"/>
      <c r="Z37" s="51"/>
      <c r="AA37" s="51"/>
      <c r="AC37" s="51"/>
    </row>
    <row r="38" spans="1:29" x14ac:dyDescent="0.15">
      <c r="B38" s="20"/>
      <c r="C38" s="1"/>
      <c r="D38" s="67" t="s">
        <v>36</v>
      </c>
      <c r="E38" s="8"/>
      <c r="F38" s="135"/>
      <c r="G38" s="14">
        <v>1.6944996686547382</v>
      </c>
      <c r="H38" s="14">
        <v>1.1201325600662799</v>
      </c>
      <c r="I38" s="14">
        <v>1.1201325600662799</v>
      </c>
      <c r="J38" s="54"/>
      <c r="K38" s="14">
        <f>K37/G37-1</f>
        <v>0.66404328578455485</v>
      </c>
      <c r="L38" s="14">
        <f>L37/H37-1</f>
        <v>0.82883939038686982</v>
      </c>
      <c r="M38" s="14">
        <f>M37/I37-1</f>
        <v>0.82883939038686982</v>
      </c>
      <c r="N38" s="54"/>
      <c r="O38" s="14">
        <f>O37/K37-1</f>
        <v>0.63189476795743427</v>
      </c>
      <c r="P38" s="14">
        <f>P37/L37-1</f>
        <v>0.19230769230769229</v>
      </c>
      <c r="Q38" s="14">
        <f>Q37/M37-1</f>
        <v>0.19230769230769229</v>
      </c>
      <c r="R38" s="165"/>
      <c r="S38" s="51"/>
      <c r="T38" s="51"/>
      <c r="U38" s="51"/>
      <c r="V38" s="51"/>
      <c r="W38" s="51"/>
      <c r="Y38" s="51"/>
      <c r="Z38" s="51"/>
      <c r="AA38" s="51"/>
      <c r="AC38" s="51"/>
    </row>
    <row r="39" spans="1:29" x14ac:dyDescent="0.15">
      <c r="B39" s="20"/>
      <c r="C39" s="1"/>
      <c r="D39" s="66" t="s">
        <v>70</v>
      </c>
      <c r="E39" s="8"/>
      <c r="F39" s="135"/>
      <c r="G39" s="15">
        <v>385</v>
      </c>
      <c r="H39" s="16">
        <f>I39-G39</f>
        <v>357</v>
      </c>
      <c r="I39" s="15">
        <v>742</v>
      </c>
      <c r="J39" s="54"/>
      <c r="K39" s="15">
        <v>362</v>
      </c>
      <c r="L39" s="16">
        <f>M39-K39</f>
        <v>511</v>
      </c>
      <c r="M39" s="15">
        <v>873</v>
      </c>
      <c r="N39" s="54"/>
      <c r="O39" s="15">
        <v>592</v>
      </c>
      <c r="P39" s="16">
        <f>Q39-O39</f>
        <v>544</v>
      </c>
      <c r="Q39" s="15">
        <v>1136</v>
      </c>
      <c r="R39" s="170"/>
      <c r="S39" s="51"/>
      <c r="T39" s="51"/>
      <c r="U39" s="51"/>
      <c r="V39" s="51"/>
      <c r="W39" s="51"/>
      <c r="Y39" s="51"/>
      <c r="Z39" s="51"/>
      <c r="AA39" s="51"/>
      <c r="AC39" s="51"/>
    </row>
    <row r="40" spans="1:29" x14ac:dyDescent="0.15">
      <c r="B40" s="20"/>
      <c r="C40" s="1"/>
      <c r="D40" s="67" t="s">
        <v>36</v>
      </c>
      <c r="E40" s="8"/>
      <c r="F40" s="135"/>
      <c r="G40" s="14">
        <v>1.2000000000000002</v>
      </c>
      <c r="H40" s="14">
        <v>7.8549848942598199E-2</v>
      </c>
      <c r="I40" s="14">
        <v>0.46640316205533594</v>
      </c>
      <c r="J40" s="54"/>
      <c r="K40" s="14">
        <f>K39/G39-1</f>
        <v>-5.974025974025976E-2</v>
      </c>
      <c r="L40" s="14">
        <f>L39/H39-1</f>
        <v>0.43137254901960786</v>
      </c>
      <c r="M40" s="14">
        <f>M39/I39-1</f>
        <v>0.17654986522911043</v>
      </c>
      <c r="N40" s="54"/>
      <c r="O40" s="14">
        <f>O39/K39-1</f>
        <v>0.63535911602209949</v>
      </c>
      <c r="P40" s="14">
        <f>P39/L39-1</f>
        <v>6.4579256360078219E-2</v>
      </c>
      <c r="Q40" s="14">
        <f>Q39/M39-1</f>
        <v>0.30126002290950749</v>
      </c>
      <c r="R40" s="165"/>
      <c r="S40" s="51"/>
      <c r="T40" s="51"/>
      <c r="U40" s="51"/>
      <c r="V40" s="51"/>
      <c r="W40" s="51"/>
      <c r="Y40" s="51"/>
      <c r="Z40" s="51"/>
      <c r="AA40" s="51"/>
      <c r="AC40" s="51"/>
    </row>
    <row r="41" spans="1:29" x14ac:dyDescent="0.15">
      <c r="B41" s="20"/>
      <c r="C41" s="1"/>
      <c r="D41" s="66" t="s">
        <v>206</v>
      </c>
      <c r="E41" s="8"/>
      <c r="F41" s="135"/>
      <c r="G41" s="144">
        <v>3.85</v>
      </c>
      <c r="H41" s="50">
        <f>I41</f>
        <v>4.3600000000000003</v>
      </c>
      <c r="I41" s="144">
        <v>4.3600000000000003</v>
      </c>
      <c r="J41" s="54"/>
      <c r="K41" s="144">
        <v>4.8</v>
      </c>
      <c r="L41" s="50">
        <f>M41</f>
        <v>5.3</v>
      </c>
      <c r="M41" s="144">
        <v>5.3</v>
      </c>
      <c r="N41" s="54"/>
      <c r="O41" s="144">
        <v>5.9</v>
      </c>
      <c r="P41" s="50">
        <f>Q41</f>
        <v>6.1</v>
      </c>
      <c r="Q41" s="144">
        <v>6.1</v>
      </c>
      <c r="R41" s="165"/>
      <c r="S41" s="51"/>
      <c r="T41" s="51"/>
      <c r="U41" s="51"/>
      <c r="V41" s="51"/>
      <c r="W41" s="51"/>
      <c r="Y41" s="51"/>
      <c r="Z41" s="51"/>
      <c r="AA41" s="51"/>
      <c r="AC41" s="51"/>
    </row>
    <row r="42" spans="1:29" ht="15" x14ac:dyDescent="0.15">
      <c r="B42" s="20"/>
      <c r="C42" s="1"/>
      <c r="D42" s="66" t="s">
        <v>170</v>
      </c>
      <c r="E42" s="8"/>
      <c r="F42" s="182"/>
      <c r="G42" s="147" t="s">
        <v>48</v>
      </c>
      <c r="H42" s="147" t="s">
        <v>48</v>
      </c>
      <c r="I42" s="147" t="s">
        <v>48</v>
      </c>
      <c r="J42" s="148"/>
      <c r="K42" s="147">
        <v>6.6000000000000003E-2</v>
      </c>
      <c r="L42" s="147">
        <v>3.5999999999999997E-2</v>
      </c>
      <c r="M42" s="147">
        <v>4.8000000000000001E-2</v>
      </c>
      <c r="N42" s="148"/>
      <c r="O42" s="147">
        <v>3.9E-2</v>
      </c>
      <c r="P42" s="147">
        <v>5.8000000000000003E-2</v>
      </c>
      <c r="Q42" s="147">
        <v>4.9000000000000002E-2</v>
      </c>
      <c r="R42" s="169"/>
      <c r="S42" s="51"/>
      <c r="T42" s="51"/>
      <c r="U42" s="51"/>
      <c r="V42" s="51"/>
      <c r="W42" s="51"/>
      <c r="Y42" s="51"/>
      <c r="Z42" s="51"/>
      <c r="AA42" s="51"/>
      <c r="AC42" s="51"/>
    </row>
    <row r="43" spans="1:29" x14ac:dyDescent="0.15">
      <c r="A43" s="104"/>
      <c r="B43" s="20"/>
      <c r="C43" s="1"/>
      <c r="D43" s="66" t="s">
        <v>11</v>
      </c>
      <c r="E43" s="8"/>
      <c r="F43" s="135"/>
      <c r="G43" s="15">
        <v>35</v>
      </c>
      <c r="H43" s="16">
        <f>I43-G43</f>
        <v>48</v>
      </c>
      <c r="I43" s="15">
        <v>83</v>
      </c>
      <c r="J43" s="54"/>
      <c r="K43" s="15">
        <v>43</v>
      </c>
      <c r="L43" s="16">
        <f>M43-K43</f>
        <v>64</v>
      </c>
      <c r="M43" s="15">
        <v>107</v>
      </c>
      <c r="N43" s="54"/>
      <c r="O43" s="15">
        <v>82</v>
      </c>
      <c r="P43" s="16">
        <f>Q43-O43</f>
        <v>89</v>
      </c>
      <c r="Q43" s="15">
        <v>171</v>
      </c>
      <c r="R43" s="165"/>
      <c r="S43" s="51"/>
      <c r="T43" s="51"/>
      <c r="U43" s="51"/>
      <c r="V43" s="51"/>
      <c r="W43" s="51"/>
      <c r="Y43" s="51"/>
      <c r="Z43" s="51"/>
      <c r="AA43" s="51"/>
      <c r="AC43" s="51"/>
    </row>
    <row r="44" spans="1:29" ht="12.75" customHeight="1" x14ac:dyDescent="0.15">
      <c r="A44" s="104"/>
      <c r="B44" s="20"/>
      <c r="C44" s="34"/>
      <c r="D44" s="67" t="s">
        <v>12</v>
      </c>
      <c r="E44" s="8"/>
      <c r="F44" s="135"/>
      <c r="G44" s="14">
        <v>3.375</v>
      </c>
      <c r="H44" s="14">
        <v>1.4</v>
      </c>
      <c r="I44" s="14">
        <v>1.9642857142857144</v>
      </c>
      <c r="J44" s="54"/>
      <c r="K44" s="14">
        <f>K43/G43-1</f>
        <v>0.22857142857142865</v>
      </c>
      <c r="L44" s="14">
        <f>L43/H43-1</f>
        <v>0.33333333333333326</v>
      </c>
      <c r="M44" s="14">
        <f>M43/I43-1</f>
        <v>0.28915662650602414</v>
      </c>
      <c r="N44" s="54"/>
      <c r="O44" s="14">
        <f>O43/K43-1</f>
        <v>0.90697674418604657</v>
      </c>
      <c r="P44" s="14">
        <f>P43/L43-1</f>
        <v>0.390625</v>
      </c>
      <c r="Q44" s="14">
        <f>Q43/M43-1</f>
        <v>0.59813084112149539</v>
      </c>
      <c r="R44" s="165"/>
      <c r="S44" s="51"/>
      <c r="T44" s="51"/>
      <c r="U44" s="51"/>
      <c r="V44" s="51"/>
      <c r="W44" s="51"/>
      <c r="Y44" s="51"/>
      <c r="Z44" s="51"/>
      <c r="AA44" s="51"/>
      <c r="AC44" s="51"/>
    </row>
    <row r="45" spans="1:29" x14ac:dyDescent="0.15">
      <c r="A45" s="104"/>
      <c r="B45" s="20"/>
      <c r="C45" s="1"/>
      <c r="D45" s="67" t="s">
        <v>13</v>
      </c>
      <c r="E45" s="8"/>
      <c r="F45" s="135"/>
      <c r="G45" s="14">
        <v>3.63</v>
      </c>
      <c r="H45" s="14">
        <v>1.65</v>
      </c>
      <c r="I45" s="14">
        <v>2.21</v>
      </c>
      <c r="J45" s="54"/>
      <c r="K45" s="14">
        <v>0.31</v>
      </c>
      <c r="L45" s="14">
        <v>0.35</v>
      </c>
      <c r="M45" s="14">
        <v>0.31</v>
      </c>
      <c r="N45" s="54"/>
      <c r="O45" s="14">
        <v>0.93</v>
      </c>
      <c r="P45" s="14">
        <v>0.43</v>
      </c>
      <c r="Q45" s="14">
        <v>0.63</v>
      </c>
      <c r="R45" s="165"/>
      <c r="S45" s="51"/>
      <c r="T45" s="51"/>
      <c r="U45" s="51"/>
      <c r="V45" s="51"/>
      <c r="W45" s="51"/>
      <c r="Y45" s="51"/>
      <c r="Z45" s="51"/>
      <c r="AA45" s="51"/>
      <c r="AC45" s="51"/>
    </row>
    <row r="46" spans="1:29" ht="15" x14ac:dyDescent="0.15">
      <c r="A46" s="104"/>
      <c r="B46" s="20"/>
      <c r="C46" s="1"/>
      <c r="D46" s="66" t="s">
        <v>157</v>
      </c>
      <c r="E46" s="8"/>
      <c r="F46" s="135"/>
      <c r="G46" s="15">
        <v>-7</v>
      </c>
      <c r="H46" s="16">
        <f>I46-G46</f>
        <v>5</v>
      </c>
      <c r="I46" s="15">
        <v>-2</v>
      </c>
      <c r="J46" s="54"/>
      <c r="K46" s="15">
        <v>-12</v>
      </c>
      <c r="L46" s="16">
        <f>M46-K46</f>
        <v>-4</v>
      </c>
      <c r="M46" s="15">
        <v>-16</v>
      </c>
      <c r="N46" s="54"/>
      <c r="O46" s="15">
        <v>-16</v>
      </c>
      <c r="P46" s="16">
        <f>Q46-O46</f>
        <v>-12</v>
      </c>
      <c r="Q46" s="15">
        <v>-28</v>
      </c>
      <c r="R46" s="165"/>
      <c r="S46" s="51"/>
      <c r="T46" s="51"/>
      <c r="U46" s="51"/>
      <c r="V46" s="51"/>
      <c r="W46" s="51"/>
      <c r="Y46" s="51"/>
      <c r="Z46" s="51"/>
      <c r="AA46" s="51"/>
      <c r="AC46" s="51"/>
    </row>
    <row r="47" spans="1:29" x14ac:dyDescent="0.15">
      <c r="A47" s="104"/>
      <c r="B47" s="20"/>
      <c r="C47" s="1"/>
      <c r="D47" s="67" t="s">
        <v>14</v>
      </c>
      <c r="E47" s="8"/>
      <c r="F47" s="135"/>
      <c r="G47" s="45">
        <f>G46/G43</f>
        <v>-0.2</v>
      </c>
      <c r="H47" s="45">
        <f t="shared" ref="H47:Q47" si="9">H46/H43</f>
        <v>0.10416666666666667</v>
      </c>
      <c r="I47" s="14">
        <f t="shared" si="9"/>
        <v>-2.4096385542168676E-2</v>
      </c>
      <c r="J47" s="54"/>
      <c r="K47" s="45">
        <f t="shared" si="9"/>
        <v>-0.27906976744186046</v>
      </c>
      <c r="L47" s="45">
        <f t="shared" si="9"/>
        <v>-6.25E-2</v>
      </c>
      <c r="M47" s="14">
        <f t="shared" si="9"/>
        <v>-0.14953271028037382</v>
      </c>
      <c r="N47" s="54"/>
      <c r="O47" s="45">
        <f t="shared" si="9"/>
        <v>-0.1951219512195122</v>
      </c>
      <c r="P47" s="45">
        <f t="shared" si="9"/>
        <v>-0.1348314606741573</v>
      </c>
      <c r="Q47" s="14">
        <f t="shared" si="9"/>
        <v>-0.16374269005847952</v>
      </c>
      <c r="R47" s="165"/>
      <c r="S47" s="51"/>
      <c r="T47" s="51"/>
      <c r="U47" s="51"/>
      <c r="V47" s="51"/>
      <c r="W47" s="51"/>
      <c r="Y47" s="51"/>
      <c r="Z47" s="51"/>
      <c r="AA47" s="51"/>
      <c r="AC47" s="51"/>
    </row>
    <row r="48" spans="1:29" x14ac:dyDescent="0.15">
      <c r="A48" s="104"/>
      <c r="B48" s="20"/>
      <c r="C48" s="1"/>
      <c r="D48" s="66" t="s">
        <v>19</v>
      </c>
      <c r="E48" s="8"/>
      <c r="F48" s="135"/>
      <c r="G48" s="15">
        <v>-11</v>
      </c>
      <c r="H48" s="16">
        <f>I48-G48</f>
        <v>1</v>
      </c>
      <c r="I48" s="15">
        <v>-10</v>
      </c>
      <c r="J48" s="54"/>
      <c r="K48" s="15">
        <v>-15</v>
      </c>
      <c r="L48" s="16">
        <f>M48-K48</f>
        <v>-5</v>
      </c>
      <c r="M48" s="15">
        <v>-20</v>
      </c>
      <c r="N48" s="54"/>
      <c r="O48" s="15">
        <v>-19</v>
      </c>
      <c r="P48" s="16">
        <f>Q48-O48</f>
        <v>-13</v>
      </c>
      <c r="Q48" s="15">
        <v>-32</v>
      </c>
      <c r="R48" s="165"/>
      <c r="S48" s="51"/>
      <c r="T48" s="51"/>
      <c r="U48" s="51"/>
      <c r="V48" s="51"/>
      <c r="W48" s="51"/>
      <c r="Y48" s="51"/>
      <c r="Z48" s="51"/>
      <c r="AA48" s="51"/>
      <c r="AC48" s="51"/>
    </row>
    <row r="49" spans="1:29" x14ac:dyDescent="0.15">
      <c r="A49" s="104"/>
      <c r="B49" s="20"/>
      <c r="C49" s="1"/>
      <c r="D49" s="67" t="s">
        <v>16</v>
      </c>
      <c r="E49" s="8"/>
      <c r="F49" s="135"/>
      <c r="G49" s="45">
        <f>G48/G43</f>
        <v>-0.31428571428571428</v>
      </c>
      <c r="H49" s="45">
        <f>H48/H43</f>
        <v>2.0833333333333332E-2</v>
      </c>
      <c r="I49" s="14">
        <f>I48/I43</f>
        <v>-0.12048192771084337</v>
      </c>
      <c r="J49" s="54"/>
      <c r="K49" s="45">
        <f>K48/K43</f>
        <v>-0.34883720930232559</v>
      </c>
      <c r="L49" s="45">
        <f>L48/L43</f>
        <v>-7.8125E-2</v>
      </c>
      <c r="M49" s="14">
        <f>M48/M43</f>
        <v>-0.18691588785046728</v>
      </c>
      <c r="N49" s="54"/>
      <c r="O49" s="45">
        <f>O48/O43</f>
        <v>-0.23170731707317074</v>
      </c>
      <c r="P49" s="45">
        <f>P48/P43</f>
        <v>-0.14606741573033707</v>
      </c>
      <c r="Q49" s="14">
        <f>Q48/Q43</f>
        <v>-0.1871345029239766</v>
      </c>
      <c r="R49" s="165"/>
      <c r="S49" s="51"/>
      <c r="T49" s="51"/>
      <c r="U49" s="51"/>
      <c r="V49" s="51"/>
      <c r="W49" s="51"/>
      <c r="Y49" s="51"/>
      <c r="Z49" s="51"/>
      <c r="AA49" s="51"/>
      <c r="AC49" s="51"/>
    </row>
    <row r="50" spans="1:29" x14ac:dyDescent="0.15">
      <c r="A50" s="104"/>
      <c r="B50" s="20"/>
      <c r="C50" s="1"/>
      <c r="D50" s="67"/>
      <c r="E50" s="8"/>
      <c r="F50" s="135"/>
      <c r="G50" s="45"/>
      <c r="H50" s="45"/>
      <c r="I50" s="14"/>
      <c r="J50" s="54"/>
      <c r="K50" s="45"/>
      <c r="L50" s="45"/>
      <c r="M50" s="14"/>
      <c r="N50" s="54"/>
      <c r="O50" s="45"/>
      <c r="P50" s="45"/>
      <c r="Q50" s="14"/>
      <c r="R50" s="165"/>
      <c r="S50" s="51"/>
      <c r="T50" s="51"/>
      <c r="U50" s="51"/>
      <c r="V50" s="51"/>
      <c r="W50" s="51"/>
      <c r="Y50" s="51"/>
      <c r="Z50" s="51"/>
      <c r="AA50" s="51"/>
      <c r="AC50" s="51"/>
    </row>
    <row r="51" spans="1:29" x14ac:dyDescent="0.15">
      <c r="A51" s="1"/>
      <c r="B51" s="20"/>
      <c r="C51" s="1"/>
      <c r="D51" s="65" t="s">
        <v>71</v>
      </c>
      <c r="E51" s="174"/>
      <c r="F51" s="135"/>
      <c r="G51" s="11"/>
      <c r="H51" s="11"/>
      <c r="I51" s="11"/>
      <c r="J51" s="54"/>
      <c r="K51" s="11"/>
      <c r="L51" s="11"/>
      <c r="M51" s="11"/>
      <c r="N51" s="54"/>
      <c r="O51" s="11"/>
      <c r="P51" s="11"/>
      <c r="Q51" s="11"/>
      <c r="R51" s="165"/>
      <c r="S51" s="51"/>
      <c r="T51" s="51"/>
      <c r="U51" s="51"/>
      <c r="V51" s="51"/>
      <c r="W51" s="51"/>
      <c r="Y51" s="51"/>
      <c r="Z51" s="51"/>
      <c r="AA51" s="51"/>
      <c r="AC51" s="51"/>
    </row>
    <row r="52" spans="1:29" x14ac:dyDescent="0.15">
      <c r="A52" s="1"/>
      <c r="B52" s="20"/>
      <c r="C52" s="1"/>
      <c r="D52" s="66" t="s">
        <v>66</v>
      </c>
      <c r="E52" s="8"/>
      <c r="F52" s="135"/>
      <c r="G52" s="144">
        <v>1.6559999999999999</v>
      </c>
      <c r="H52" s="145">
        <f>I52-G52</f>
        <v>2.2350000000000003</v>
      </c>
      <c r="I52" s="144">
        <v>3.891</v>
      </c>
      <c r="J52" s="54"/>
      <c r="K52" s="144">
        <v>2.3359999999999999</v>
      </c>
      <c r="L52" s="50">
        <f>M52-K52</f>
        <v>2.464</v>
      </c>
      <c r="M52" s="144">
        <v>4.8</v>
      </c>
      <c r="N52" s="54"/>
      <c r="O52" s="144">
        <v>2.613</v>
      </c>
      <c r="P52" s="50">
        <f>Q52-O52</f>
        <v>3.5470000000000002</v>
      </c>
      <c r="Q52" s="144">
        <v>6.16</v>
      </c>
      <c r="R52" s="165"/>
      <c r="S52" s="51"/>
      <c r="T52" s="51"/>
      <c r="U52" s="51"/>
      <c r="V52" s="51"/>
      <c r="W52" s="51"/>
      <c r="Y52" s="51"/>
      <c r="Z52" s="51"/>
      <c r="AA52" s="51"/>
      <c r="AC52" s="51"/>
    </row>
    <row r="53" spans="1:29" x14ac:dyDescent="0.15">
      <c r="A53" s="1"/>
      <c r="B53" s="20"/>
      <c r="C53" s="1"/>
      <c r="D53" s="67" t="s">
        <v>12</v>
      </c>
      <c r="E53" s="8"/>
      <c r="F53" s="135"/>
      <c r="G53" s="14" t="s">
        <v>48</v>
      </c>
      <c r="H53" s="14" t="s">
        <v>48</v>
      </c>
      <c r="I53" s="14">
        <v>0.18267477203647409</v>
      </c>
      <c r="J53" s="54"/>
      <c r="K53" s="14">
        <f>K52/G52-1</f>
        <v>0.41062801932367154</v>
      </c>
      <c r="L53" s="14">
        <f>L52/H52-1</f>
        <v>0.10246085011185668</v>
      </c>
      <c r="M53" s="14">
        <f>M52/I52-1</f>
        <v>0.23361603700848099</v>
      </c>
      <c r="N53" s="54"/>
      <c r="O53" s="14">
        <f>O52/K52-1</f>
        <v>0.11857876712328763</v>
      </c>
      <c r="P53" s="14">
        <f>P52/L52-1</f>
        <v>0.43952922077922096</v>
      </c>
      <c r="Q53" s="14">
        <f>Q52/M52-1</f>
        <v>0.28333333333333344</v>
      </c>
      <c r="R53" s="165"/>
      <c r="S53" s="51"/>
      <c r="T53" s="51"/>
      <c r="U53" s="51"/>
      <c r="V53" s="51"/>
      <c r="W53" s="51"/>
      <c r="Y53" s="51"/>
      <c r="Z53" s="51"/>
      <c r="AA53" s="51"/>
      <c r="AC53" s="51"/>
    </row>
    <row r="54" spans="1:29" x14ac:dyDescent="0.15">
      <c r="A54" s="1"/>
      <c r="B54" s="20"/>
      <c r="C54" s="1"/>
      <c r="D54" s="67" t="s">
        <v>13</v>
      </c>
      <c r="E54" s="8"/>
      <c r="F54" s="135"/>
      <c r="G54" s="14" t="s">
        <v>48</v>
      </c>
      <c r="H54" s="14" t="s">
        <v>48</v>
      </c>
      <c r="I54" s="14">
        <v>1</v>
      </c>
      <c r="J54" s="54"/>
      <c r="K54" s="14">
        <v>1.02</v>
      </c>
      <c r="L54" s="14">
        <v>0.75</v>
      </c>
      <c r="M54" s="14">
        <v>0.85</v>
      </c>
      <c r="N54" s="54"/>
      <c r="O54" s="14">
        <v>0.52</v>
      </c>
      <c r="P54" s="14">
        <v>0.64</v>
      </c>
      <c r="Q54" s="14">
        <v>0.73</v>
      </c>
      <c r="R54" s="165"/>
      <c r="S54" s="51"/>
      <c r="T54" s="51"/>
      <c r="U54" s="51"/>
      <c r="V54" s="51"/>
      <c r="W54" s="51"/>
      <c r="Y54" s="51"/>
      <c r="Z54" s="51"/>
      <c r="AA54" s="51"/>
      <c r="AC54" s="51"/>
    </row>
    <row r="55" spans="1:29" x14ac:dyDescent="0.15">
      <c r="A55" s="1"/>
      <c r="B55" s="20"/>
      <c r="C55" s="1"/>
      <c r="D55" s="66" t="s">
        <v>189</v>
      </c>
      <c r="E55" s="8"/>
      <c r="F55" s="135"/>
      <c r="G55" s="15">
        <v>114.9</v>
      </c>
      <c r="H55" s="16">
        <f>I55-G55</f>
        <v>106.13999999999999</v>
      </c>
      <c r="I55" s="15">
        <v>221.04</v>
      </c>
      <c r="J55" s="54"/>
      <c r="K55" s="15">
        <v>109.47</v>
      </c>
      <c r="L55" s="16">
        <f>M55-K55</f>
        <v>106.53</v>
      </c>
      <c r="M55" s="15">
        <v>216</v>
      </c>
      <c r="N55" s="54"/>
      <c r="O55" s="15">
        <v>117.925</v>
      </c>
      <c r="P55" s="16">
        <f>Q55-O55</f>
        <v>118.075</v>
      </c>
      <c r="Q55" s="15">
        <v>236</v>
      </c>
      <c r="R55" s="165"/>
      <c r="S55" s="51"/>
      <c r="T55" s="51"/>
      <c r="U55" s="51"/>
      <c r="V55" s="51"/>
      <c r="W55" s="51"/>
      <c r="Y55" s="51"/>
      <c r="Z55" s="51"/>
      <c r="AA55" s="51"/>
      <c r="AC55" s="51"/>
    </row>
    <row r="56" spans="1:29" x14ac:dyDescent="0.15">
      <c r="A56" s="1"/>
      <c r="B56" s="20"/>
      <c r="C56" s="1"/>
      <c r="D56" s="67" t="s">
        <v>36</v>
      </c>
      <c r="E56" s="8"/>
      <c r="F56" s="135"/>
      <c r="G56" s="14" t="s">
        <v>48</v>
      </c>
      <c r="H56" s="14" t="s">
        <v>48</v>
      </c>
      <c r="I56" s="14">
        <v>0.24305477449105828</v>
      </c>
      <c r="J56" s="54"/>
      <c r="K56" s="14">
        <f>K55/G55-1</f>
        <v>-4.7258485639686709E-2</v>
      </c>
      <c r="L56" s="14">
        <f>L55/H55-1</f>
        <v>3.6743923120408084E-3</v>
      </c>
      <c r="M56" s="14">
        <f>M55/I55-1</f>
        <v>-2.2801302931596101E-2</v>
      </c>
      <c r="N56" s="54"/>
      <c r="O56" s="14">
        <f>O55/K55-1</f>
        <v>7.7235772357723498E-2</v>
      </c>
      <c r="P56" s="14">
        <f>P55/L55-1</f>
        <v>0.1083732281986296</v>
      </c>
      <c r="Q56" s="14">
        <f>Q55/M55-1</f>
        <v>9.259259259259256E-2</v>
      </c>
      <c r="R56" s="165"/>
      <c r="S56" s="51"/>
      <c r="T56" s="51"/>
      <c r="U56" s="51"/>
      <c r="V56" s="51"/>
      <c r="W56" s="51"/>
      <c r="Y56" s="51"/>
      <c r="Z56" s="51"/>
      <c r="AA56" s="51"/>
      <c r="AC56" s="51"/>
    </row>
    <row r="57" spans="1:29" x14ac:dyDescent="0.15">
      <c r="A57" s="1"/>
      <c r="B57" s="20"/>
      <c r="C57" s="1"/>
      <c r="D57" s="67" t="s">
        <v>67</v>
      </c>
      <c r="E57" s="8"/>
      <c r="F57" s="135"/>
      <c r="G57" s="14" t="s">
        <v>48</v>
      </c>
      <c r="H57" s="14" t="s">
        <v>48</v>
      </c>
      <c r="I57" s="14">
        <v>0.24</v>
      </c>
      <c r="J57" s="54"/>
      <c r="K57" s="14">
        <v>-0.05</v>
      </c>
      <c r="L57" s="14">
        <v>0</v>
      </c>
      <c r="M57" s="14">
        <v>-0.02</v>
      </c>
      <c r="N57" s="54"/>
      <c r="O57" s="14">
        <v>7.7235772357723498E-2</v>
      </c>
      <c r="P57" s="14">
        <v>0.11</v>
      </c>
      <c r="Q57" s="14">
        <v>0.09</v>
      </c>
      <c r="R57" s="165"/>
      <c r="S57" s="51"/>
      <c r="T57" s="51"/>
      <c r="U57" s="51"/>
      <c r="V57" s="51"/>
      <c r="W57" s="51"/>
      <c r="Y57" s="51"/>
      <c r="Z57" s="51"/>
      <c r="AA57" s="51"/>
      <c r="AC57" s="51"/>
    </row>
    <row r="58" spans="1:29" ht="15" x14ac:dyDescent="0.15">
      <c r="A58" s="104"/>
      <c r="B58" s="20"/>
      <c r="C58" s="1"/>
      <c r="D58" s="66" t="s">
        <v>169</v>
      </c>
      <c r="E58" s="8"/>
      <c r="F58" s="135"/>
      <c r="G58" s="15">
        <v>34</v>
      </c>
      <c r="H58" s="16">
        <f>I58-G58</f>
        <v>51</v>
      </c>
      <c r="I58" s="15">
        <v>85</v>
      </c>
      <c r="J58" s="54"/>
      <c r="K58" s="15">
        <v>65</v>
      </c>
      <c r="L58" s="16">
        <f>M58-K58</f>
        <v>121</v>
      </c>
      <c r="M58" s="15">
        <v>186</v>
      </c>
      <c r="N58" s="54"/>
      <c r="O58" s="15">
        <v>120</v>
      </c>
      <c r="P58" s="16">
        <f>Q58-O58</f>
        <v>168</v>
      </c>
      <c r="Q58" s="15">
        <v>288</v>
      </c>
      <c r="R58" s="165"/>
      <c r="S58" s="51"/>
      <c r="T58" s="51"/>
      <c r="U58" s="51"/>
      <c r="V58" s="51"/>
      <c r="W58" s="51"/>
      <c r="Y58" s="51"/>
      <c r="Z58" s="51"/>
      <c r="AA58" s="51"/>
      <c r="AC58" s="51"/>
    </row>
    <row r="59" spans="1:29" x14ac:dyDescent="0.15">
      <c r="A59" s="104"/>
      <c r="B59" s="20"/>
      <c r="C59" s="1"/>
      <c r="D59" s="67" t="s">
        <v>12</v>
      </c>
      <c r="E59" s="8"/>
      <c r="F59" s="135"/>
      <c r="G59" s="14" t="s">
        <v>48</v>
      </c>
      <c r="H59" s="14" t="s">
        <v>48</v>
      </c>
      <c r="I59" s="14">
        <v>0.51785714285714279</v>
      </c>
      <c r="J59" s="54"/>
      <c r="K59" s="14">
        <f>K58/G58-1</f>
        <v>0.91176470588235303</v>
      </c>
      <c r="L59" s="14">
        <f>L58/H58-1</f>
        <v>1.3725490196078431</v>
      </c>
      <c r="M59" s="14">
        <f>M58/I58-1</f>
        <v>1.1882352941176473</v>
      </c>
      <c r="N59" s="54"/>
      <c r="O59" s="14">
        <f>O58/K58-1</f>
        <v>0.84615384615384626</v>
      </c>
      <c r="P59" s="14">
        <f>P58/L58-1</f>
        <v>0.38842975206611574</v>
      </c>
      <c r="Q59" s="14">
        <f>Q58/M58-1</f>
        <v>0.54838709677419351</v>
      </c>
      <c r="R59" s="165"/>
      <c r="S59" s="51"/>
      <c r="T59" s="51"/>
      <c r="U59" s="51"/>
      <c r="V59" s="51"/>
      <c r="W59" s="51"/>
      <c r="Y59" s="51"/>
      <c r="Z59" s="51"/>
      <c r="AA59" s="51"/>
      <c r="AC59" s="51"/>
    </row>
    <row r="60" spans="1:29" x14ac:dyDescent="0.15">
      <c r="A60" s="104"/>
      <c r="B60" s="20"/>
      <c r="C60" s="1"/>
      <c r="D60" s="67" t="s">
        <v>13</v>
      </c>
      <c r="E60" s="8"/>
      <c r="F60" s="135"/>
      <c r="G60" s="14" t="s">
        <v>48</v>
      </c>
      <c r="H60" s="14" t="s">
        <v>48</v>
      </c>
      <c r="I60" s="14">
        <v>1.54</v>
      </c>
      <c r="J60" s="54"/>
      <c r="K60" s="14">
        <v>1.76</v>
      </c>
      <c r="L60" s="14">
        <v>2.74</v>
      </c>
      <c r="M60" s="14">
        <v>2.38</v>
      </c>
      <c r="N60" s="54"/>
      <c r="O60" s="14">
        <v>1.51</v>
      </c>
      <c r="P60" s="14">
        <v>0.52</v>
      </c>
      <c r="Q60" s="14">
        <v>0.87</v>
      </c>
      <c r="R60" s="165"/>
      <c r="S60" s="51"/>
      <c r="T60" s="51"/>
      <c r="U60" s="51"/>
      <c r="V60" s="51"/>
      <c r="W60" s="51"/>
      <c r="Y60" s="51"/>
      <c r="Z60" s="51"/>
      <c r="AA60" s="51"/>
      <c r="AC60" s="51"/>
    </row>
    <row r="61" spans="1:29" ht="15" x14ac:dyDescent="0.15">
      <c r="A61" s="104"/>
      <c r="B61" s="20"/>
      <c r="C61" s="1"/>
      <c r="D61" s="66" t="s">
        <v>157</v>
      </c>
      <c r="E61" s="8"/>
      <c r="F61" s="135"/>
      <c r="G61" s="15">
        <v>4</v>
      </c>
      <c r="H61" s="16">
        <f>I61-G61</f>
        <v>6</v>
      </c>
      <c r="I61" s="15">
        <v>10</v>
      </c>
      <c r="J61" s="54"/>
      <c r="K61" s="15">
        <v>10</v>
      </c>
      <c r="L61" s="16">
        <f>M61-K61</f>
        <v>9</v>
      </c>
      <c r="M61" s="15">
        <v>19</v>
      </c>
      <c r="N61" s="54"/>
      <c r="O61" s="15">
        <v>10</v>
      </c>
      <c r="P61" s="16">
        <f>Q61-O61</f>
        <v>14</v>
      </c>
      <c r="Q61" s="15">
        <v>24</v>
      </c>
      <c r="R61" s="165"/>
      <c r="S61" s="51"/>
      <c r="T61" s="51"/>
      <c r="U61" s="51"/>
      <c r="V61" s="51"/>
      <c r="W61" s="51"/>
      <c r="Y61" s="51"/>
      <c r="Z61" s="51"/>
      <c r="AA61" s="51"/>
      <c r="AC61" s="51"/>
    </row>
    <row r="62" spans="1:29" x14ac:dyDescent="0.15">
      <c r="A62" s="104"/>
      <c r="B62" s="20"/>
      <c r="C62" s="1"/>
      <c r="D62" s="67" t="s">
        <v>14</v>
      </c>
      <c r="E62" s="8"/>
      <c r="F62" s="135"/>
      <c r="G62" s="14">
        <f>G61/G58</f>
        <v>0.11764705882352941</v>
      </c>
      <c r="H62" s="14">
        <f t="shared" ref="H62:Q62" si="10">H61/H58</f>
        <v>0.11764705882352941</v>
      </c>
      <c r="I62" s="14">
        <f t="shared" si="10"/>
        <v>0.11764705882352941</v>
      </c>
      <c r="J62" s="54"/>
      <c r="K62" s="14">
        <f t="shared" si="10"/>
        <v>0.15384615384615385</v>
      </c>
      <c r="L62" s="14">
        <f t="shared" si="10"/>
        <v>7.43801652892562E-2</v>
      </c>
      <c r="M62" s="14">
        <f t="shared" si="10"/>
        <v>0.10215053763440861</v>
      </c>
      <c r="N62" s="54"/>
      <c r="O62" s="14">
        <f t="shared" si="10"/>
        <v>8.3333333333333329E-2</v>
      </c>
      <c r="P62" s="14">
        <f t="shared" si="10"/>
        <v>8.3333333333333329E-2</v>
      </c>
      <c r="Q62" s="14">
        <f t="shared" si="10"/>
        <v>8.3333333333333329E-2</v>
      </c>
      <c r="R62" s="165"/>
      <c r="S62" s="51"/>
      <c r="T62" s="51"/>
      <c r="U62" s="51"/>
      <c r="V62" s="51"/>
      <c r="W62" s="51"/>
      <c r="Y62" s="51"/>
      <c r="Z62" s="51"/>
      <c r="AA62" s="51"/>
      <c r="AC62" s="51"/>
    </row>
    <row r="63" spans="1:29" x14ac:dyDescent="0.15">
      <c r="A63" s="104"/>
      <c r="B63" s="20"/>
      <c r="C63" s="1"/>
      <c r="D63" s="66" t="s">
        <v>19</v>
      </c>
      <c r="E63" s="8"/>
      <c r="F63" s="135"/>
      <c r="G63" s="15">
        <v>4</v>
      </c>
      <c r="H63" s="16">
        <f>I63-G63</f>
        <v>4</v>
      </c>
      <c r="I63" s="15">
        <v>8</v>
      </c>
      <c r="J63" s="54"/>
      <c r="K63" s="15">
        <v>9</v>
      </c>
      <c r="L63" s="16">
        <f>M63-K63</f>
        <v>8</v>
      </c>
      <c r="M63" s="15">
        <v>17</v>
      </c>
      <c r="N63" s="54"/>
      <c r="O63" s="15">
        <v>7</v>
      </c>
      <c r="P63" s="16">
        <f>Q63-O63</f>
        <v>11</v>
      </c>
      <c r="Q63" s="15">
        <v>18</v>
      </c>
      <c r="R63" s="165"/>
      <c r="S63" s="51"/>
      <c r="T63" s="51"/>
      <c r="U63" s="51"/>
      <c r="V63" s="51"/>
      <c r="W63" s="51"/>
      <c r="Y63" s="51"/>
      <c r="Z63" s="51"/>
      <c r="AA63" s="51"/>
      <c r="AC63" s="51"/>
    </row>
    <row r="64" spans="1:29" x14ac:dyDescent="0.15">
      <c r="A64" s="1"/>
      <c r="B64" s="20"/>
      <c r="C64" s="1"/>
      <c r="D64" s="67" t="s">
        <v>16</v>
      </c>
      <c r="E64" s="8"/>
      <c r="F64" s="135"/>
      <c r="G64" s="14">
        <f>G63/G58</f>
        <v>0.11764705882352941</v>
      </c>
      <c r="H64" s="14">
        <f>H63/H58</f>
        <v>7.8431372549019607E-2</v>
      </c>
      <c r="I64" s="14">
        <f>I63/I58</f>
        <v>9.4117647058823528E-2</v>
      </c>
      <c r="J64" s="54"/>
      <c r="K64" s="14">
        <f>K63/K58</f>
        <v>0.13846153846153847</v>
      </c>
      <c r="L64" s="14">
        <f t="shared" ref="L64" si="11">L63/L58</f>
        <v>6.6115702479338845E-2</v>
      </c>
      <c r="M64" s="14">
        <f>M63/M58</f>
        <v>9.1397849462365593E-2</v>
      </c>
      <c r="N64" s="54"/>
      <c r="O64" s="14">
        <f>O63/O58</f>
        <v>5.8333333333333334E-2</v>
      </c>
      <c r="P64" s="14">
        <f>P63/P58</f>
        <v>6.5476190476190479E-2</v>
      </c>
      <c r="Q64" s="14">
        <f>Q63/Q58</f>
        <v>6.25E-2</v>
      </c>
      <c r="R64" s="165"/>
      <c r="S64" s="51"/>
      <c r="T64" s="51"/>
      <c r="U64" s="51"/>
      <c r="V64" s="51"/>
      <c r="W64" s="51"/>
      <c r="Y64" s="51"/>
      <c r="Z64" s="51"/>
      <c r="AA64" s="51"/>
      <c r="AC64" s="51"/>
    </row>
    <row r="65" spans="1:29" x14ac:dyDescent="0.15">
      <c r="A65" s="104"/>
      <c r="B65" s="20"/>
      <c r="C65" s="1"/>
      <c r="D65" s="67"/>
      <c r="E65" s="8"/>
      <c r="F65" s="135"/>
      <c r="G65" s="45"/>
      <c r="H65" s="45"/>
      <c r="I65" s="14"/>
      <c r="J65" s="54"/>
      <c r="K65" s="45"/>
      <c r="L65" s="45"/>
      <c r="M65" s="14"/>
      <c r="N65" s="54"/>
      <c r="O65" s="45"/>
      <c r="P65" s="45"/>
      <c r="Q65" s="14"/>
      <c r="R65" s="165"/>
      <c r="S65" s="51"/>
      <c r="T65" s="51"/>
      <c r="U65" s="51"/>
      <c r="V65" s="51"/>
      <c r="W65" s="51"/>
      <c r="Y65" s="51"/>
      <c r="Z65" s="51"/>
      <c r="AA65" s="51"/>
      <c r="AC65" s="51"/>
    </row>
    <row r="66" spans="1:29" ht="15" x14ac:dyDescent="0.15">
      <c r="B66" s="20"/>
      <c r="C66" s="1"/>
      <c r="D66" s="65" t="s">
        <v>171</v>
      </c>
      <c r="E66" s="174"/>
      <c r="F66" s="135"/>
      <c r="G66" s="11"/>
      <c r="H66" s="11"/>
      <c r="I66" s="11"/>
      <c r="J66" s="54"/>
      <c r="K66" s="11"/>
      <c r="L66" s="11"/>
      <c r="M66" s="133"/>
      <c r="N66" s="135"/>
      <c r="O66" s="11"/>
      <c r="P66" s="11"/>
      <c r="Q66" s="133"/>
      <c r="R66" s="167"/>
      <c r="S66" s="51"/>
      <c r="T66" s="51"/>
      <c r="U66" s="51"/>
      <c r="V66" s="51"/>
      <c r="W66" s="51"/>
      <c r="Y66" s="51"/>
      <c r="Z66" s="51"/>
      <c r="AA66" s="51"/>
      <c r="AC66" s="51"/>
    </row>
    <row r="67" spans="1:29" s="36" customFormat="1" x14ac:dyDescent="0.15">
      <c r="A67" s="105"/>
      <c r="B67" s="35"/>
      <c r="C67" s="1"/>
      <c r="D67" s="66" t="s">
        <v>66</v>
      </c>
      <c r="E67" s="8"/>
      <c r="F67" s="135"/>
      <c r="G67" s="15">
        <v>15.926578980383287</v>
      </c>
      <c r="H67" s="16">
        <f>I67-G67</f>
        <v>17.605749363076324</v>
      </c>
      <c r="I67" s="15">
        <v>33.532328343459611</v>
      </c>
      <c r="J67" s="54"/>
      <c r="K67" s="15">
        <v>19</v>
      </c>
      <c r="L67" s="16">
        <f>M67-K67</f>
        <v>22</v>
      </c>
      <c r="M67" s="15">
        <v>41</v>
      </c>
      <c r="N67" s="54"/>
      <c r="O67" s="15">
        <v>23</v>
      </c>
      <c r="P67" s="16">
        <f>Q67-O67</f>
        <v>22.4</v>
      </c>
      <c r="Q67" s="15">
        <v>45.4</v>
      </c>
      <c r="R67" s="165"/>
      <c r="S67" s="51"/>
      <c r="T67" s="51"/>
      <c r="U67" s="51"/>
      <c r="V67" s="51"/>
      <c r="W67" s="51"/>
      <c r="X67" s="1"/>
      <c r="Y67" s="51"/>
      <c r="Z67" s="51"/>
      <c r="AA67" s="51"/>
      <c r="AB67" s="1"/>
      <c r="AC67" s="51"/>
    </row>
    <row r="68" spans="1:29" x14ac:dyDescent="0.15">
      <c r="B68" s="20"/>
      <c r="C68" s="1"/>
      <c r="D68" s="67" t="s">
        <v>12</v>
      </c>
      <c r="E68" s="8"/>
      <c r="F68" s="135"/>
      <c r="G68" s="14">
        <v>0.10832143217698587</v>
      </c>
      <c r="H68" s="14">
        <v>7.7463241314340348E-2</v>
      </c>
      <c r="I68" s="14">
        <v>9.1902583635936397E-2</v>
      </c>
      <c r="J68" s="54"/>
      <c r="K68" s="14">
        <f t="shared" ref="K68" si="12">K67/G67-1</f>
        <v>0.19297433701250188</v>
      </c>
      <c r="L68" s="14">
        <f>L67/H67-1</f>
        <v>0.24959179790094721</v>
      </c>
      <c r="M68" s="14">
        <f t="shared" ref="M68" si="13">M67/I67-1</f>
        <v>0.22270066009290224</v>
      </c>
      <c r="N68" s="54"/>
      <c r="O68" s="14">
        <f>O67/K67-1</f>
        <v>0.21052631578947367</v>
      </c>
      <c r="P68" s="14">
        <f>P67/L67-1</f>
        <v>1.8181818181818077E-2</v>
      </c>
      <c r="Q68" s="14">
        <f>Q67/M67-1</f>
        <v>0.10731707317073158</v>
      </c>
      <c r="R68" s="165"/>
      <c r="S68" s="51"/>
      <c r="T68" s="51"/>
      <c r="U68" s="51"/>
      <c r="V68" s="51"/>
      <c r="W68" s="51"/>
      <c r="Y68" s="51"/>
      <c r="Z68" s="51"/>
      <c r="AA68" s="51"/>
      <c r="AC68" s="51"/>
    </row>
    <row r="69" spans="1:29" x14ac:dyDescent="0.15">
      <c r="B69" s="20"/>
      <c r="C69" s="1"/>
      <c r="D69" s="67" t="s">
        <v>13</v>
      </c>
      <c r="E69" s="8"/>
      <c r="F69" s="135"/>
      <c r="G69" s="14">
        <v>0.31</v>
      </c>
      <c r="H69" s="14">
        <v>0.26</v>
      </c>
      <c r="I69" s="14">
        <v>0.28999999999999998</v>
      </c>
      <c r="J69" s="54"/>
      <c r="K69" s="14">
        <v>0.14000000000000001</v>
      </c>
      <c r="L69" s="14">
        <v>0.15</v>
      </c>
      <c r="M69" s="14">
        <v>0.15</v>
      </c>
      <c r="N69" s="54"/>
      <c r="O69" s="14">
        <v>0.15</v>
      </c>
      <c r="P69" s="14">
        <v>0.1</v>
      </c>
      <c r="Q69" s="14">
        <v>0.12</v>
      </c>
      <c r="R69" s="165"/>
      <c r="S69" s="51"/>
      <c r="T69" s="51"/>
      <c r="U69" s="51"/>
      <c r="V69" s="51"/>
      <c r="W69" s="51"/>
      <c r="Y69" s="51"/>
      <c r="Z69" s="51"/>
      <c r="AA69" s="51"/>
      <c r="AC69" s="51"/>
    </row>
    <row r="70" spans="1:29" x14ac:dyDescent="0.15">
      <c r="B70" s="20"/>
      <c r="C70" s="1"/>
      <c r="D70" s="66" t="s">
        <v>190</v>
      </c>
      <c r="E70" s="8"/>
      <c r="F70" s="135"/>
      <c r="G70" s="15">
        <v>464</v>
      </c>
      <c r="H70" s="16">
        <f>I70-G70</f>
        <v>532</v>
      </c>
      <c r="I70" s="15">
        <v>996</v>
      </c>
      <c r="J70" s="54"/>
      <c r="K70" s="15">
        <v>549</v>
      </c>
      <c r="L70" s="16">
        <f>M70-K70</f>
        <v>623</v>
      </c>
      <c r="M70" s="15">
        <v>1172</v>
      </c>
      <c r="N70" s="54"/>
      <c r="O70" s="15">
        <v>619</v>
      </c>
      <c r="P70" s="16">
        <f>Q70-O70</f>
        <v>620</v>
      </c>
      <c r="Q70" s="15">
        <v>1239</v>
      </c>
      <c r="R70" s="165"/>
      <c r="S70" s="51"/>
      <c r="T70" s="51"/>
      <c r="U70" s="51"/>
      <c r="V70" s="51"/>
      <c r="W70" s="51"/>
      <c r="Y70" s="51"/>
      <c r="Z70" s="51"/>
      <c r="AA70" s="51"/>
      <c r="AC70" s="51"/>
    </row>
    <row r="71" spans="1:29" x14ac:dyDescent="0.15">
      <c r="B71" s="20"/>
      <c r="C71" s="1"/>
      <c r="D71" s="67" t="s">
        <v>36</v>
      </c>
      <c r="E71" s="8"/>
      <c r="F71" s="135"/>
      <c r="G71" s="14">
        <v>6.1784897025171537E-2</v>
      </c>
      <c r="H71" s="14">
        <v>9.2402464065708401E-2</v>
      </c>
      <c r="I71" s="14">
        <v>7.7922077922077948E-2</v>
      </c>
      <c r="J71" s="54"/>
      <c r="K71" s="14">
        <f>K70/G70-1</f>
        <v>0.1831896551724137</v>
      </c>
      <c r="L71" s="14">
        <f>L70/H70-1</f>
        <v>0.17105263157894735</v>
      </c>
      <c r="M71" s="14">
        <f>M70/I70-1</f>
        <v>0.17670682730923692</v>
      </c>
      <c r="N71" s="54"/>
      <c r="O71" s="14">
        <f>O70/K70-1</f>
        <v>0.127504553734062</v>
      </c>
      <c r="P71" s="14">
        <f>P70/L70-1</f>
        <v>-4.8154093097912964E-3</v>
      </c>
      <c r="Q71" s="14">
        <f>Q70/M70-1</f>
        <v>5.7167235494880453E-2</v>
      </c>
      <c r="R71" s="165"/>
      <c r="S71" s="51"/>
      <c r="T71" s="51"/>
      <c r="U71" s="51"/>
      <c r="V71" s="51"/>
      <c r="W71" s="51"/>
      <c r="Y71" s="51"/>
      <c r="Z71" s="51"/>
      <c r="AA71" s="51"/>
      <c r="AC71" s="51"/>
    </row>
    <row r="72" spans="1:29" x14ac:dyDescent="0.15">
      <c r="B72" s="20"/>
      <c r="C72" s="1"/>
      <c r="D72" s="67" t="s">
        <v>67</v>
      </c>
      <c r="E72" s="8"/>
      <c r="F72" s="135"/>
      <c r="G72" s="14">
        <v>7.0000000000000007E-2</v>
      </c>
      <c r="H72" s="14">
        <v>0.12</v>
      </c>
      <c r="I72" s="14">
        <v>0.09</v>
      </c>
      <c r="J72" s="54"/>
      <c r="K72" s="14">
        <v>0.18</v>
      </c>
      <c r="L72" s="14">
        <v>0.17</v>
      </c>
      <c r="M72" s="14">
        <v>0.18</v>
      </c>
      <c r="N72" s="54"/>
      <c r="O72" s="14">
        <v>0.13</v>
      </c>
      <c r="P72" s="14">
        <v>-4.8154093097912964E-3</v>
      </c>
      <c r="Q72" s="14">
        <v>5.7167235494880453E-2</v>
      </c>
      <c r="R72" s="165"/>
      <c r="S72" s="51"/>
      <c r="T72" s="51"/>
      <c r="U72" s="51"/>
      <c r="V72" s="51"/>
      <c r="W72" s="51"/>
      <c r="Y72" s="51"/>
      <c r="Z72" s="51"/>
      <c r="AA72" s="51"/>
      <c r="AC72" s="51"/>
    </row>
    <row r="73" spans="1:29" ht="15" x14ac:dyDescent="0.15">
      <c r="A73" s="104"/>
      <c r="B73" s="20"/>
      <c r="C73" s="1"/>
      <c r="D73" s="66" t="s">
        <v>169</v>
      </c>
      <c r="E73" s="8"/>
      <c r="F73" s="135"/>
      <c r="G73" s="15">
        <v>138</v>
      </c>
      <c r="H73" s="16">
        <f>I73-G73</f>
        <v>147</v>
      </c>
      <c r="I73" s="15">
        <v>285</v>
      </c>
      <c r="J73" s="54"/>
      <c r="K73" s="15">
        <v>154</v>
      </c>
      <c r="L73" s="16">
        <f>M73-K73</f>
        <v>169</v>
      </c>
      <c r="M73" s="15">
        <v>323</v>
      </c>
      <c r="N73" s="54"/>
      <c r="O73" s="15">
        <v>175</v>
      </c>
      <c r="P73" s="16">
        <f>Q73-O73</f>
        <v>165</v>
      </c>
      <c r="Q73" s="15">
        <v>340</v>
      </c>
      <c r="R73" s="165"/>
      <c r="S73" s="51"/>
      <c r="T73" s="51"/>
      <c r="U73" s="51"/>
      <c r="V73" s="51"/>
      <c r="W73" s="51"/>
      <c r="Y73" s="51"/>
      <c r="Z73" s="51"/>
      <c r="AA73" s="51"/>
      <c r="AC73" s="51"/>
    </row>
    <row r="74" spans="1:29" ht="12.75" customHeight="1" x14ac:dyDescent="0.15">
      <c r="A74" s="104"/>
      <c r="B74" s="20"/>
      <c r="C74" s="34"/>
      <c r="D74" s="67" t="s">
        <v>12</v>
      </c>
      <c r="E74" s="8"/>
      <c r="F74" s="135"/>
      <c r="G74" s="14">
        <v>9.5238095238095344E-2</v>
      </c>
      <c r="H74" s="14">
        <v>8.0882352941176405E-2</v>
      </c>
      <c r="I74" s="14">
        <v>8.7786259541984712E-2</v>
      </c>
      <c r="J74" s="54"/>
      <c r="K74" s="14">
        <f>K73/G73-1</f>
        <v>0.11594202898550732</v>
      </c>
      <c r="L74" s="14">
        <f>L73/H73-1</f>
        <v>0.14965986394557818</v>
      </c>
      <c r="M74" s="14">
        <f>M73/I73-1</f>
        <v>0.1333333333333333</v>
      </c>
      <c r="N74" s="54"/>
      <c r="O74" s="14">
        <f>O73/K73-1</f>
        <v>0.13636363636363646</v>
      </c>
      <c r="P74" s="14">
        <f>P73/L73-1</f>
        <v>-2.3668639053254448E-2</v>
      </c>
      <c r="Q74" s="14">
        <f>Q73/M73-1</f>
        <v>5.2631578947368363E-2</v>
      </c>
      <c r="R74" s="165"/>
      <c r="S74" s="51"/>
      <c r="T74" s="51"/>
      <c r="U74" s="51"/>
      <c r="V74" s="51"/>
      <c r="W74" s="51"/>
      <c r="Y74" s="51"/>
      <c r="Z74" s="51"/>
      <c r="AA74" s="51"/>
      <c r="AC74" s="51"/>
    </row>
    <row r="75" spans="1:29" x14ac:dyDescent="0.15">
      <c r="A75" s="104"/>
      <c r="B75" s="20"/>
      <c r="C75" s="1"/>
      <c r="D75" s="67" t="s">
        <v>13</v>
      </c>
      <c r="E75" s="8"/>
      <c r="F75" s="135"/>
      <c r="G75" s="14">
        <v>0.26</v>
      </c>
      <c r="H75" s="14">
        <v>0.23</v>
      </c>
      <c r="I75" s="14">
        <v>0.24</v>
      </c>
      <c r="J75" s="54"/>
      <c r="K75" s="14">
        <v>0.15</v>
      </c>
      <c r="L75" s="14">
        <v>0.25</v>
      </c>
      <c r="M75" s="14">
        <v>0.2</v>
      </c>
      <c r="N75" s="54"/>
      <c r="O75" s="14">
        <v>0.32</v>
      </c>
      <c r="P75" s="14">
        <v>0.14000000000000001</v>
      </c>
      <c r="Q75" s="14">
        <v>0.23</v>
      </c>
      <c r="R75" s="165"/>
      <c r="S75" s="51"/>
      <c r="T75" s="51"/>
      <c r="U75" s="51"/>
      <c r="V75" s="51"/>
      <c r="W75" s="51"/>
      <c r="Y75" s="51"/>
      <c r="Z75" s="51"/>
      <c r="AA75" s="51"/>
      <c r="AC75" s="51"/>
    </row>
    <row r="76" spans="1:29" ht="15" x14ac:dyDescent="0.15">
      <c r="A76" s="104"/>
      <c r="B76" s="20"/>
      <c r="C76" s="1"/>
      <c r="D76" s="67"/>
      <c r="E76" s="8" t="s">
        <v>157</v>
      </c>
      <c r="F76" s="135"/>
      <c r="G76" s="15">
        <v>-23</v>
      </c>
      <c r="H76" s="16">
        <f>I76-G76</f>
        <v>13</v>
      </c>
      <c r="I76" s="15">
        <v>-10</v>
      </c>
      <c r="J76" s="54"/>
      <c r="K76" s="15">
        <v>10</v>
      </c>
      <c r="L76" s="16">
        <f>M76-K76</f>
        <v>12</v>
      </c>
      <c r="M76" s="15">
        <v>22</v>
      </c>
      <c r="N76" s="54"/>
      <c r="O76" s="15">
        <v>14</v>
      </c>
      <c r="P76" s="16">
        <f>Q76-O76</f>
        <v>2</v>
      </c>
      <c r="Q76" s="15">
        <v>16</v>
      </c>
      <c r="R76" s="165"/>
      <c r="S76" s="51"/>
      <c r="T76" s="51"/>
      <c r="U76" s="51"/>
      <c r="V76" s="51"/>
      <c r="W76" s="51"/>
      <c r="Y76" s="51"/>
      <c r="Z76" s="51"/>
      <c r="AA76" s="51"/>
      <c r="AC76" s="51"/>
    </row>
    <row r="77" spans="1:29" x14ac:dyDescent="0.15">
      <c r="A77" s="104"/>
      <c r="B77" s="20"/>
      <c r="C77" s="1"/>
      <c r="D77" s="67"/>
      <c r="E77" s="13" t="s">
        <v>14</v>
      </c>
      <c r="F77" s="135"/>
      <c r="G77" s="14">
        <f>G76/G73</f>
        <v>-0.16666666666666666</v>
      </c>
      <c r="H77" s="14">
        <f t="shared" ref="H77:Q77" si="14">H76/H73</f>
        <v>8.8435374149659865E-2</v>
      </c>
      <c r="I77" s="14">
        <f>I76/I73</f>
        <v>-3.5087719298245612E-2</v>
      </c>
      <c r="J77" s="54"/>
      <c r="K77" s="14">
        <f>K76/K73</f>
        <v>6.4935064935064929E-2</v>
      </c>
      <c r="L77" s="14">
        <f t="shared" si="14"/>
        <v>7.1005917159763315E-2</v>
      </c>
      <c r="M77" s="14">
        <f t="shared" si="14"/>
        <v>6.8111455108359129E-2</v>
      </c>
      <c r="N77" s="54"/>
      <c r="O77" s="14">
        <f t="shared" si="14"/>
        <v>0.08</v>
      </c>
      <c r="P77" s="14">
        <f>P76/P73</f>
        <v>1.2121212121212121E-2</v>
      </c>
      <c r="Q77" s="14">
        <f t="shared" si="14"/>
        <v>4.7058823529411764E-2</v>
      </c>
      <c r="R77" s="165"/>
      <c r="S77" s="51"/>
      <c r="T77" s="51"/>
      <c r="U77" s="51"/>
      <c r="V77" s="51"/>
      <c r="W77" s="51"/>
      <c r="Y77" s="51"/>
      <c r="Z77" s="51"/>
      <c r="AA77" s="51"/>
      <c r="AC77" s="51"/>
    </row>
    <row r="78" spans="1:29" x14ac:dyDescent="0.15">
      <c r="A78" s="104"/>
      <c r="B78" s="20"/>
      <c r="C78" s="1"/>
      <c r="D78" s="66" t="s">
        <v>19</v>
      </c>
      <c r="E78" s="8"/>
      <c r="F78" s="135"/>
      <c r="G78" s="15">
        <v>-28</v>
      </c>
      <c r="H78" s="16">
        <f>I78-G78</f>
        <v>7</v>
      </c>
      <c r="I78" s="15">
        <v>-21</v>
      </c>
      <c r="J78" s="54"/>
      <c r="K78" s="15">
        <v>7</v>
      </c>
      <c r="L78" s="16">
        <f>M78-K78</f>
        <v>8</v>
      </c>
      <c r="M78" s="15">
        <v>15</v>
      </c>
      <c r="N78" s="54"/>
      <c r="O78" s="15">
        <v>12</v>
      </c>
      <c r="P78" s="16">
        <f>Q78-O78</f>
        <v>0</v>
      </c>
      <c r="Q78" s="15">
        <v>12</v>
      </c>
      <c r="R78" s="165"/>
      <c r="S78" s="51"/>
      <c r="T78" s="51"/>
      <c r="U78" s="51"/>
      <c r="V78" s="51"/>
      <c r="W78" s="51"/>
      <c r="Y78" s="51"/>
      <c r="Z78" s="51"/>
      <c r="AA78" s="51"/>
      <c r="AC78" s="51"/>
    </row>
    <row r="79" spans="1:29" x14ac:dyDescent="0.15">
      <c r="B79" s="20"/>
      <c r="C79" s="1"/>
      <c r="D79" s="67" t="s">
        <v>16</v>
      </c>
      <c r="E79" s="8"/>
      <c r="F79" s="135"/>
      <c r="G79" s="14">
        <f>G78/G73</f>
        <v>-0.20289855072463769</v>
      </c>
      <c r="H79" s="14">
        <f t="shared" ref="H79" si="15">H78/H73</f>
        <v>4.7619047619047616E-2</v>
      </c>
      <c r="I79" s="14">
        <f>I78/I73</f>
        <v>-7.3684210526315783E-2</v>
      </c>
      <c r="J79" s="54"/>
      <c r="K79" s="14">
        <f>K78/K73</f>
        <v>4.5454545454545456E-2</v>
      </c>
      <c r="L79" s="14">
        <f t="shared" ref="L79" si="16">L78/L73</f>
        <v>4.7337278106508875E-2</v>
      </c>
      <c r="M79" s="14">
        <f>M78/M73</f>
        <v>4.6439628482972138E-2</v>
      </c>
      <c r="N79" s="54"/>
      <c r="O79" s="14">
        <f>O78/O73</f>
        <v>6.8571428571428575E-2</v>
      </c>
      <c r="P79" s="14">
        <f>P78/P73</f>
        <v>0</v>
      </c>
      <c r="Q79" s="14">
        <f>Q78/Q73</f>
        <v>3.5294117647058823E-2</v>
      </c>
      <c r="R79" s="165"/>
      <c r="S79" s="51"/>
      <c r="T79" s="51"/>
      <c r="U79" s="51"/>
      <c r="V79" s="51"/>
      <c r="W79" s="51"/>
      <c r="Y79" s="51"/>
      <c r="Z79" s="51"/>
      <c r="AA79" s="51"/>
      <c r="AC79" s="51"/>
    </row>
    <row r="80" spans="1:29" x14ac:dyDescent="0.15">
      <c r="B80" s="20"/>
      <c r="C80" s="1"/>
      <c r="D80" s="67"/>
      <c r="E80" s="8"/>
      <c r="F80" s="135"/>
      <c r="G80" s="14"/>
      <c r="H80" s="14"/>
      <c r="I80" s="14"/>
      <c r="J80" s="54"/>
      <c r="K80" s="14"/>
      <c r="L80" s="14"/>
      <c r="M80" s="14"/>
      <c r="N80" s="54"/>
      <c r="O80" s="14"/>
      <c r="P80" s="14"/>
      <c r="Q80" s="14"/>
      <c r="R80" s="165"/>
      <c r="S80" s="51"/>
      <c r="T80" s="51"/>
      <c r="U80" s="51"/>
      <c r="V80" s="51"/>
      <c r="W80" s="51"/>
      <c r="Y80" s="51"/>
      <c r="Z80" s="51"/>
      <c r="AA80" s="51"/>
      <c r="AC80" s="51"/>
    </row>
    <row r="81" spans="1:29" ht="15" x14ac:dyDescent="0.15">
      <c r="A81" s="104"/>
      <c r="B81" s="20"/>
      <c r="C81" s="19" t="s">
        <v>45</v>
      </c>
      <c r="D81" s="65" t="s">
        <v>172</v>
      </c>
      <c r="E81" s="174"/>
      <c r="F81" s="135"/>
      <c r="G81" s="11"/>
      <c r="H81" s="11"/>
      <c r="I81" s="11"/>
      <c r="J81" s="54"/>
      <c r="K81" s="11"/>
      <c r="L81" s="11"/>
      <c r="M81" s="11"/>
      <c r="N81" s="54"/>
      <c r="O81" s="11"/>
      <c r="P81" s="11"/>
      <c r="Q81" s="11"/>
      <c r="R81" s="165"/>
      <c r="S81" s="51"/>
      <c r="T81" s="51"/>
      <c r="U81" s="51"/>
      <c r="V81" s="51"/>
      <c r="W81" s="51"/>
      <c r="Y81" s="51"/>
      <c r="Z81" s="51"/>
      <c r="AA81" s="51"/>
      <c r="AC81" s="51"/>
    </row>
    <row r="82" spans="1:29" x14ac:dyDescent="0.15">
      <c r="B82" s="20"/>
      <c r="C82" s="1"/>
      <c r="D82" s="67" t="s">
        <v>46</v>
      </c>
      <c r="E82" s="8"/>
      <c r="F82" s="136"/>
      <c r="G82" s="129">
        <v>0.22220000000000001</v>
      </c>
      <c r="H82" s="129">
        <v>0.20610000000000001</v>
      </c>
      <c r="I82" s="129">
        <v>0.21440000000000001</v>
      </c>
      <c r="J82" s="55"/>
      <c r="K82" s="129">
        <v>0.20610000000000001</v>
      </c>
      <c r="L82" s="129">
        <v>0.20610000000000001</v>
      </c>
      <c r="M82" s="129">
        <v>0.19800000000000001</v>
      </c>
      <c r="N82" s="55"/>
      <c r="O82" s="129">
        <v>0.189</v>
      </c>
      <c r="P82" s="129">
        <v>0.189</v>
      </c>
      <c r="Q82" s="129">
        <v>0.189</v>
      </c>
      <c r="R82" s="166"/>
      <c r="S82" s="51"/>
      <c r="T82" s="51"/>
      <c r="U82" s="51"/>
      <c r="V82" s="51"/>
      <c r="W82" s="51"/>
      <c r="Y82" s="51"/>
      <c r="Z82" s="51"/>
      <c r="AA82" s="51"/>
      <c r="AC82" s="51"/>
    </row>
    <row r="83" spans="1:29" x14ac:dyDescent="0.15">
      <c r="B83" s="20"/>
      <c r="C83" s="1"/>
      <c r="D83" s="66" t="s">
        <v>72</v>
      </c>
      <c r="E83" s="8"/>
      <c r="F83" s="135"/>
      <c r="G83" s="15">
        <v>13.058</v>
      </c>
      <c r="H83" s="16">
        <f>I83-G83</f>
        <v>15.542000000000002</v>
      </c>
      <c r="I83" s="15">
        <v>28.6</v>
      </c>
      <c r="J83" s="54"/>
      <c r="K83" s="15">
        <v>18.02</v>
      </c>
      <c r="L83" s="16">
        <f>M83-K83</f>
        <v>21.48</v>
      </c>
      <c r="M83" s="15">
        <v>39.5</v>
      </c>
      <c r="N83" s="54"/>
      <c r="O83" s="15">
        <v>24.7</v>
      </c>
      <c r="P83" s="16">
        <f>Q83-O83</f>
        <v>29.900000000000002</v>
      </c>
      <c r="Q83" s="15">
        <v>54.6</v>
      </c>
      <c r="R83" s="165"/>
      <c r="S83" s="51"/>
      <c r="T83" s="51"/>
      <c r="U83" s="51"/>
      <c r="V83" s="51"/>
      <c r="W83" s="51"/>
      <c r="Y83" s="51"/>
      <c r="Z83" s="51"/>
      <c r="AA83" s="51"/>
      <c r="AC83" s="51"/>
    </row>
    <row r="84" spans="1:29" x14ac:dyDescent="0.15">
      <c r="B84" s="20"/>
      <c r="C84" s="1"/>
      <c r="D84" s="67" t="s">
        <v>36</v>
      </c>
      <c r="E84" s="8"/>
      <c r="F84" s="135"/>
      <c r="G84" s="14">
        <v>0.41182830576278495</v>
      </c>
      <c r="H84" s="14">
        <v>0.38780248236449699</v>
      </c>
      <c r="I84" s="14">
        <v>0.39866979655712065</v>
      </c>
      <c r="J84" s="54"/>
      <c r="K84" s="14">
        <f>K83/G83-1</f>
        <v>0.37999693674375856</v>
      </c>
      <c r="L84" s="14">
        <f>L83/H83-1</f>
        <v>0.38206151074507777</v>
      </c>
      <c r="M84" s="14">
        <f>M83/I83-1</f>
        <v>0.38111888111888104</v>
      </c>
      <c r="N84" s="54"/>
      <c r="O84" s="14">
        <f>O83/K83-1</f>
        <v>0.37069922308546066</v>
      </c>
      <c r="P84" s="14">
        <f>P83/L83-1</f>
        <v>0.39199255121042831</v>
      </c>
      <c r="Q84" s="14">
        <f>Q83/M83-1</f>
        <v>0.38227848101265827</v>
      </c>
      <c r="R84" s="165"/>
      <c r="S84" s="51"/>
      <c r="T84" s="51"/>
      <c r="U84" s="51"/>
      <c r="V84" s="51"/>
      <c r="W84" s="51"/>
      <c r="Y84" s="51"/>
      <c r="Z84" s="51"/>
      <c r="AA84" s="51"/>
      <c r="AC84" s="51"/>
    </row>
    <row r="85" spans="1:29" x14ac:dyDescent="0.15">
      <c r="B85" s="20"/>
      <c r="C85" s="1"/>
      <c r="D85" s="66" t="s">
        <v>191</v>
      </c>
      <c r="E85" s="8"/>
      <c r="F85" s="135"/>
      <c r="G85" s="144">
        <v>3.419</v>
      </c>
      <c r="H85" s="50">
        <f>I85</f>
        <v>4.2</v>
      </c>
      <c r="I85" s="144">
        <v>4.2</v>
      </c>
      <c r="J85" s="54"/>
      <c r="K85" s="144">
        <v>5.03</v>
      </c>
      <c r="L85" s="50">
        <f>M85</f>
        <v>5.91</v>
      </c>
      <c r="M85" s="144">
        <v>5.91</v>
      </c>
      <c r="N85" s="54"/>
      <c r="O85" s="144">
        <v>6.9</v>
      </c>
      <c r="P85" s="50">
        <f>Q85</f>
        <v>7.8</v>
      </c>
      <c r="Q85" s="144">
        <v>7.8</v>
      </c>
      <c r="R85" s="165"/>
      <c r="S85" s="51"/>
      <c r="T85" s="51"/>
      <c r="U85" s="51"/>
      <c r="V85" s="51"/>
      <c r="W85" s="51"/>
      <c r="Y85" s="51"/>
      <c r="Z85" s="51"/>
      <c r="AA85" s="51"/>
      <c r="AC85" s="51"/>
    </row>
    <row r="86" spans="1:29" x14ac:dyDescent="0.15">
      <c r="A86" s="104"/>
      <c r="B86" s="20"/>
      <c r="C86" s="1"/>
      <c r="D86" s="67" t="s">
        <v>73</v>
      </c>
      <c r="E86" s="8"/>
      <c r="F86" s="135"/>
      <c r="G86" s="14">
        <v>0.42636629119733005</v>
      </c>
      <c r="H86" s="14">
        <v>0.48095909732016939</v>
      </c>
      <c r="I86" s="14">
        <v>0.48095909732016939</v>
      </c>
      <c r="J86" s="54"/>
      <c r="K86" s="14">
        <f>K85/G85-1</f>
        <v>0.47119040655162325</v>
      </c>
      <c r="L86" s="14">
        <f>L85/H85-1</f>
        <v>0.40714285714285703</v>
      </c>
      <c r="M86" s="14">
        <f>M85/I85-1</f>
        <v>0.40714285714285703</v>
      </c>
      <c r="N86" s="54"/>
      <c r="O86" s="14">
        <v>0.36</v>
      </c>
      <c r="P86" s="14">
        <f>P85/L85-1</f>
        <v>0.31979695431472077</v>
      </c>
      <c r="Q86" s="14">
        <f>Q85/M85-1</f>
        <v>0.31979695431472077</v>
      </c>
      <c r="R86" s="165"/>
      <c r="S86" s="51"/>
      <c r="T86" s="51"/>
      <c r="U86" s="51"/>
      <c r="V86" s="51"/>
      <c r="W86" s="51"/>
      <c r="Y86" s="51"/>
      <c r="Z86" s="51"/>
      <c r="AA86" s="51"/>
      <c r="AC86" s="51"/>
    </row>
    <row r="87" spans="1:29" x14ac:dyDescent="0.15">
      <c r="A87" s="104"/>
      <c r="B87" s="20"/>
      <c r="C87" s="1"/>
      <c r="D87" s="66" t="s">
        <v>74</v>
      </c>
      <c r="E87" s="8"/>
      <c r="F87" s="135"/>
      <c r="G87" s="15">
        <v>293</v>
      </c>
      <c r="H87" s="16">
        <f>I87-G87</f>
        <v>361</v>
      </c>
      <c r="I87" s="15">
        <v>654</v>
      </c>
      <c r="J87" s="54"/>
      <c r="K87" s="15">
        <v>438</v>
      </c>
      <c r="L87" s="16">
        <f>M87-K87</f>
        <v>506</v>
      </c>
      <c r="M87" s="15">
        <v>944</v>
      </c>
      <c r="N87" s="54"/>
      <c r="O87" s="15">
        <v>576</v>
      </c>
      <c r="P87" s="16">
        <f>Q87-O87</f>
        <v>688</v>
      </c>
      <c r="Q87" s="15">
        <v>1264</v>
      </c>
      <c r="R87" s="165"/>
      <c r="S87" s="51"/>
      <c r="T87" s="51"/>
      <c r="U87" s="51"/>
      <c r="V87" s="51"/>
      <c r="W87" s="51"/>
      <c r="Y87" s="51"/>
      <c r="Z87" s="51"/>
      <c r="AA87" s="51"/>
      <c r="AC87" s="51"/>
    </row>
    <row r="88" spans="1:29" x14ac:dyDescent="0.15">
      <c r="A88" s="104"/>
      <c r="B88" s="20"/>
      <c r="C88" s="1"/>
      <c r="D88" s="67" t="s">
        <v>12</v>
      </c>
      <c r="E88" s="8"/>
      <c r="F88" s="135"/>
      <c r="G88" s="14">
        <v>0.45049504950495045</v>
      </c>
      <c r="H88" s="14">
        <v>0.404669260700389</v>
      </c>
      <c r="I88" s="14">
        <v>0.42483660130718959</v>
      </c>
      <c r="J88" s="54"/>
      <c r="K88" s="14">
        <f>K87/G87-1</f>
        <v>0.49488054607508536</v>
      </c>
      <c r="L88" s="14">
        <f>L87/H87-1</f>
        <v>0.40166204986149578</v>
      </c>
      <c r="M88" s="14">
        <f>M87/I87-1</f>
        <v>0.44342507645259932</v>
      </c>
      <c r="N88" s="54"/>
      <c r="O88" s="14">
        <f t="shared" ref="O88" si="17">O87/K87-1</f>
        <v>0.31506849315068486</v>
      </c>
      <c r="P88" s="14">
        <f>P87/L87-1</f>
        <v>0.35968379446640308</v>
      </c>
      <c r="Q88" s="14">
        <f>Q87/M87-1</f>
        <v>0.33898305084745761</v>
      </c>
      <c r="R88" s="165"/>
      <c r="S88" s="51"/>
      <c r="T88" s="51"/>
      <c r="U88" s="51"/>
      <c r="V88" s="51"/>
      <c r="W88" s="51"/>
      <c r="Y88" s="51"/>
      <c r="Z88" s="51"/>
      <c r="AA88" s="51"/>
      <c r="AC88" s="51"/>
    </row>
    <row r="89" spans="1:29" x14ac:dyDescent="0.15">
      <c r="A89" s="104"/>
      <c r="B89" s="20"/>
      <c r="C89" s="1"/>
      <c r="D89" s="66" t="s">
        <v>75</v>
      </c>
      <c r="E89" s="8"/>
      <c r="F89" s="135"/>
      <c r="G89" s="15">
        <v>-17</v>
      </c>
      <c r="H89" s="16">
        <f>I89-G89</f>
        <v>3</v>
      </c>
      <c r="I89" s="15">
        <v>-14</v>
      </c>
      <c r="J89" s="54"/>
      <c r="K89" s="15">
        <v>26</v>
      </c>
      <c r="L89" s="16">
        <f>M89-K89</f>
        <v>18</v>
      </c>
      <c r="M89" s="15">
        <v>44</v>
      </c>
      <c r="N89" s="54"/>
      <c r="O89" s="15">
        <v>44</v>
      </c>
      <c r="P89" s="16">
        <f>Q89-O89</f>
        <v>91</v>
      </c>
      <c r="Q89" s="15">
        <v>135</v>
      </c>
      <c r="R89" s="165"/>
      <c r="S89" s="51"/>
      <c r="T89" s="51"/>
      <c r="U89" s="51"/>
      <c r="V89" s="51"/>
      <c r="W89" s="51"/>
      <c r="Y89" s="51"/>
      <c r="Z89" s="51"/>
      <c r="AA89" s="51"/>
      <c r="AC89" s="51"/>
    </row>
    <row r="90" spans="1:29" x14ac:dyDescent="0.15">
      <c r="A90" s="104"/>
      <c r="B90" s="20"/>
      <c r="C90" s="1"/>
      <c r="D90" s="178" t="s">
        <v>14</v>
      </c>
      <c r="E90" s="45"/>
      <c r="F90" s="135"/>
      <c r="G90" s="175">
        <f>G89/G87</f>
        <v>-5.8020477815699661E-2</v>
      </c>
      <c r="H90" s="14">
        <f>H89/H87</f>
        <v>8.3102493074792248E-3</v>
      </c>
      <c r="I90" s="176">
        <f>I89/I87</f>
        <v>-2.1406727828746176E-2</v>
      </c>
      <c r="J90" s="55"/>
      <c r="K90" s="175">
        <f>K89/K87</f>
        <v>5.9360730593607303E-2</v>
      </c>
      <c r="L90" s="14">
        <f>L89/L87</f>
        <v>3.5573122529644272E-2</v>
      </c>
      <c r="M90" s="176">
        <f>M89/M87</f>
        <v>4.6610169491525424E-2</v>
      </c>
      <c r="N90" s="55"/>
      <c r="O90" s="175">
        <f t="shared" ref="O90" si="18">O89/O87</f>
        <v>7.6388888888888895E-2</v>
      </c>
      <c r="P90" s="14">
        <f>P89/P87</f>
        <v>0.13226744186046513</v>
      </c>
      <c r="Q90" s="176">
        <f>Q89/Q87</f>
        <v>0.10680379746835443</v>
      </c>
      <c r="R90" s="165"/>
      <c r="S90" s="51"/>
      <c r="T90" s="51"/>
      <c r="U90" s="51"/>
      <c r="V90" s="51"/>
      <c r="W90" s="51"/>
      <c r="Y90" s="51"/>
      <c r="Z90" s="51"/>
      <c r="AA90" s="51"/>
      <c r="AC90" s="51"/>
    </row>
    <row r="91" spans="1:29" ht="14" thickBot="1" x14ac:dyDescent="0.2">
      <c r="A91" s="104"/>
      <c r="B91" s="20"/>
      <c r="C91" s="45"/>
      <c r="D91" s="177" t="s">
        <v>76</v>
      </c>
      <c r="E91" s="45"/>
      <c r="F91" s="167"/>
      <c r="G91" s="140"/>
      <c r="H91" s="149"/>
      <c r="I91" s="139"/>
      <c r="J91" s="54"/>
      <c r="K91" s="140"/>
      <c r="L91" s="149"/>
      <c r="M91" s="139"/>
      <c r="N91" s="54"/>
      <c r="O91" s="140"/>
      <c r="P91" s="149"/>
      <c r="Q91" s="139"/>
      <c r="R91" s="167"/>
      <c r="S91" s="51"/>
      <c r="T91" s="51"/>
      <c r="U91" s="51"/>
      <c r="V91" s="51"/>
      <c r="W91" s="51"/>
      <c r="Y91" s="51"/>
      <c r="Z91" s="51"/>
      <c r="AA91" s="51"/>
      <c r="AC91" s="51"/>
    </row>
    <row r="92" spans="1:29" x14ac:dyDescent="0.15">
      <c r="B92" s="20"/>
      <c r="C92" s="1"/>
      <c r="D92" s="1"/>
      <c r="F92" s="37"/>
      <c r="G92" s="37"/>
      <c r="H92" s="37"/>
      <c r="I92" s="37"/>
      <c r="J92" s="37"/>
      <c r="K92" s="37"/>
      <c r="L92" s="37"/>
      <c r="M92" s="37"/>
      <c r="N92" s="37"/>
      <c r="Q92" s="151"/>
    </row>
    <row r="93" spans="1:29" x14ac:dyDescent="0.15">
      <c r="B93" s="20"/>
      <c r="C93" s="1"/>
      <c r="D93" s="23" t="s">
        <v>25</v>
      </c>
      <c r="E93" s="23"/>
      <c r="Q93" s="26"/>
    </row>
    <row r="94" spans="1:29" x14ac:dyDescent="0.15">
      <c r="B94" s="20"/>
      <c r="C94" s="1"/>
      <c r="D94" s="24" t="s">
        <v>26</v>
      </c>
      <c r="E94" s="23" t="s">
        <v>200</v>
      </c>
      <c r="Q94" s="26"/>
    </row>
    <row r="95" spans="1:29" x14ac:dyDescent="0.15">
      <c r="B95" s="20"/>
      <c r="C95" s="1"/>
      <c r="D95" s="24"/>
      <c r="E95" s="23" t="s">
        <v>201</v>
      </c>
      <c r="Q95" s="26"/>
    </row>
    <row r="96" spans="1:29" x14ac:dyDescent="0.15">
      <c r="B96" s="20"/>
      <c r="C96" s="1"/>
      <c r="D96" s="24" t="s">
        <v>27</v>
      </c>
      <c r="E96" s="25" t="s">
        <v>77</v>
      </c>
      <c r="Q96" s="26"/>
      <c r="R96" s="165"/>
    </row>
    <row r="97" spans="1:18" x14ac:dyDescent="0.15">
      <c r="B97" s="20"/>
      <c r="C97" s="1"/>
      <c r="D97" s="24" t="s">
        <v>29</v>
      </c>
      <c r="E97" s="25" t="s">
        <v>78</v>
      </c>
      <c r="Q97" s="26"/>
      <c r="R97" s="165"/>
    </row>
    <row r="98" spans="1:18" x14ac:dyDescent="0.15">
      <c r="B98" s="20"/>
      <c r="C98" s="1"/>
      <c r="D98" s="24" t="s">
        <v>30</v>
      </c>
      <c r="E98" s="25" t="s">
        <v>79</v>
      </c>
      <c r="Q98" s="26"/>
    </row>
    <row r="99" spans="1:18" x14ac:dyDescent="0.15">
      <c r="B99" s="20"/>
      <c r="C99" s="1"/>
      <c r="D99" s="24" t="s">
        <v>53</v>
      </c>
      <c r="E99" s="25" t="s">
        <v>207</v>
      </c>
      <c r="Q99" s="26"/>
    </row>
    <row r="100" spans="1:18" x14ac:dyDescent="0.15">
      <c r="B100" s="20"/>
      <c r="C100" s="1"/>
      <c r="D100" s="24" t="s">
        <v>54</v>
      </c>
      <c r="E100" s="25" t="s">
        <v>80</v>
      </c>
      <c r="Q100" s="26"/>
    </row>
    <row r="101" spans="1:18" ht="14" thickBot="1" x14ac:dyDescent="0.2">
      <c r="B101" s="29"/>
      <c r="C101" s="30"/>
      <c r="D101" s="81" t="s">
        <v>98</v>
      </c>
      <c r="E101" s="124" t="s">
        <v>81</v>
      </c>
      <c r="F101" s="125"/>
      <c r="G101" s="125"/>
      <c r="H101" s="125"/>
      <c r="I101" s="125"/>
      <c r="J101" s="125"/>
      <c r="K101" s="125"/>
      <c r="L101" s="125"/>
      <c r="M101" s="125"/>
      <c r="N101" s="125"/>
      <c r="O101" s="125"/>
      <c r="P101" s="125"/>
      <c r="Q101" s="126"/>
    </row>
    <row r="102" spans="1:18" s="3" customFormat="1" ht="6" customHeight="1" x14ac:dyDescent="0.15">
      <c r="A102" s="103"/>
      <c r="B102" s="1"/>
      <c r="C102" s="2"/>
      <c r="D102" s="2"/>
      <c r="E102" s="1"/>
      <c r="F102" s="1"/>
      <c r="G102" s="1"/>
      <c r="H102" s="1"/>
      <c r="I102" s="1"/>
      <c r="J102" s="1"/>
      <c r="K102" s="1"/>
      <c r="L102" s="1"/>
      <c r="M102" s="1"/>
      <c r="N102" s="1"/>
      <c r="O102" s="1"/>
      <c r="R102" s="1"/>
    </row>
    <row r="103" spans="1:18" x14ac:dyDescent="0.15">
      <c r="C103" s="1"/>
      <c r="D103" s="1"/>
    </row>
    <row r="104" spans="1:18" x14ac:dyDescent="0.15">
      <c r="C104" s="1"/>
      <c r="D104" s="1"/>
    </row>
    <row r="105" spans="1:18" x14ac:dyDescent="0.15">
      <c r="C105" s="1"/>
      <c r="D105" s="1"/>
      <c r="E105" s="23"/>
    </row>
    <row r="106" spans="1:18" x14ac:dyDescent="0.15">
      <c r="E106" s="25"/>
    </row>
    <row r="109" spans="1:18" x14ac:dyDescent="0.15">
      <c r="A109" s="104"/>
    </row>
    <row r="110" spans="1:18" x14ac:dyDescent="0.15">
      <c r="A110" s="104"/>
      <c r="E110" s="25"/>
    </row>
    <row r="111" spans="1:18" x14ac:dyDescent="0.15">
      <c r="A111" s="104"/>
      <c r="E111" s="25"/>
    </row>
    <row r="112" spans="1:18" x14ac:dyDescent="0.15">
      <c r="A112" s="104"/>
    </row>
    <row r="113" spans="1:1" x14ac:dyDescent="0.15">
      <c r="A113" s="104"/>
    </row>
  </sheetData>
  <mergeCells count="3">
    <mergeCell ref="G2:I2"/>
    <mergeCell ref="K2:M2"/>
    <mergeCell ref="O2:Q2"/>
  </mergeCells>
  <hyperlinks>
    <hyperlink ref="D91" r:id="rId1" display="For more information on Remitly, refer to https://ir.remitly.com." xr:uid="{F4114123-4AE6-0D4A-BCA8-584D4541AF98}"/>
  </hyperlinks>
  <pageMargins left="0.7" right="0.7" top="0.75" bottom="0.75" header="0.3" footer="0.3"/>
  <pageSetup scale="40" orientation="landscape" r:id="rId2"/>
  <ignoredErrors>
    <ignoredError sqref="D94:D101" numberStoredAsText="1"/>
    <ignoredError sqref="G1:I87 K1:M87 O1:Q87 L88:P88" formula="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CE76C-CD27-4418-84E3-6819F68F6455}">
  <sheetPr>
    <pageSetUpPr fitToPage="1"/>
  </sheetPr>
  <dimension ref="A1:AC62"/>
  <sheetViews>
    <sheetView showGridLines="0" zoomScaleNormal="100" zoomScaleSheetLayoutView="80" workbookViewId="0">
      <pane xSplit="5" ySplit="3" topLeftCell="I4" activePane="bottomRight" state="frozen"/>
      <selection pane="topRight" activeCell="F1" sqref="F1"/>
      <selection pane="bottomLeft" activeCell="A4" sqref="A4"/>
      <selection pane="bottomRight" activeCell="B2" sqref="B2"/>
    </sheetView>
  </sheetViews>
  <sheetFormatPr baseColWidth="10" defaultColWidth="9.1640625" defaultRowHeight="13" x14ac:dyDescent="0.15"/>
  <cols>
    <col min="1" max="1" width="2.1640625" style="103" customWidth="1"/>
    <col min="2" max="2" width="4.5" style="1" customWidth="1"/>
    <col min="3" max="3" width="33.83203125" style="2" customWidth="1"/>
    <col min="4" max="4" width="2.83203125" style="2" customWidth="1"/>
    <col min="5" max="5" width="44.5" style="1" customWidth="1"/>
    <col min="6" max="6" width="2.1640625" style="1" customWidth="1"/>
    <col min="7" max="9" width="12.1640625" style="1" customWidth="1"/>
    <col min="10" max="10" width="2.1640625" style="1" customWidth="1"/>
    <col min="11" max="13" width="12.1640625" style="1" customWidth="1"/>
    <col min="14" max="14" width="2.1640625" style="1" customWidth="1"/>
    <col min="15" max="15" width="12.1640625" style="1" customWidth="1"/>
    <col min="16" max="16" width="12.1640625" style="3" customWidth="1"/>
    <col min="17" max="17" width="12.1640625" style="1" customWidth="1"/>
    <col min="18" max="16384" width="9.1640625" style="1"/>
  </cols>
  <sheetData>
    <row r="1" spans="1:29" s="103" customFormat="1" ht="7.5" customHeight="1" thickBot="1" x14ac:dyDescent="0.2">
      <c r="C1" s="109"/>
      <c r="D1" s="109"/>
      <c r="E1" s="109"/>
    </row>
    <row r="2" spans="1:29" x14ac:dyDescent="0.15">
      <c r="B2" s="4" t="s">
        <v>21</v>
      </c>
      <c r="C2" s="28"/>
      <c r="D2" s="5"/>
      <c r="E2" s="28"/>
      <c r="F2" s="73"/>
      <c r="G2" s="213" t="s">
        <v>1</v>
      </c>
      <c r="H2" s="214"/>
      <c r="I2" s="215"/>
      <c r="J2" s="73"/>
      <c r="K2" s="213" t="s">
        <v>2</v>
      </c>
      <c r="L2" s="214"/>
      <c r="M2" s="215"/>
      <c r="N2" s="73"/>
      <c r="O2" s="213" t="s">
        <v>3</v>
      </c>
      <c r="P2" s="214"/>
      <c r="Q2" s="215"/>
      <c r="R2" s="103"/>
    </row>
    <row r="3" spans="1:29" x14ac:dyDescent="0.15">
      <c r="B3" s="20"/>
      <c r="C3" s="7"/>
      <c r="D3" s="3" t="s">
        <v>181</v>
      </c>
      <c r="E3" s="8"/>
      <c r="F3" s="74"/>
      <c r="G3" s="9" t="s">
        <v>4</v>
      </c>
      <c r="H3" s="9" t="s">
        <v>5</v>
      </c>
      <c r="I3" s="9" t="s">
        <v>1</v>
      </c>
      <c r="J3" s="53"/>
      <c r="K3" s="9" t="s">
        <v>6</v>
      </c>
      <c r="L3" s="9" t="s">
        <v>7</v>
      </c>
      <c r="M3" s="9" t="s">
        <v>2</v>
      </c>
      <c r="N3" s="53"/>
      <c r="O3" s="9" t="s">
        <v>8</v>
      </c>
      <c r="P3" s="9" t="s">
        <v>9</v>
      </c>
      <c r="Q3" s="9" t="s">
        <v>3</v>
      </c>
      <c r="R3" s="164"/>
    </row>
    <row r="4" spans="1:29" s="3" customFormat="1" x14ac:dyDescent="0.15">
      <c r="A4" s="103"/>
      <c r="B4" s="20"/>
      <c r="C4" s="7"/>
      <c r="D4" s="56" t="s">
        <v>10</v>
      </c>
      <c r="E4" s="56"/>
      <c r="F4" s="135"/>
      <c r="G4" s="58"/>
      <c r="H4" s="58"/>
      <c r="I4" s="58"/>
      <c r="J4" s="54"/>
      <c r="K4" s="58"/>
      <c r="L4" s="58"/>
      <c r="M4" s="58"/>
      <c r="N4" s="54"/>
      <c r="O4" s="58"/>
      <c r="P4" s="58"/>
      <c r="Q4" s="58"/>
      <c r="R4" s="103"/>
    </row>
    <row r="5" spans="1:29" x14ac:dyDescent="0.15">
      <c r="B5" s="20"/>
      <c r="C5" s="19" t="s">
        <v>32</v>
      </c>
      <c r="D5" s="68" t="s">
        <v>82</v>
      </c>
      <c r="E5" s="68"/>
      <c r="F5" s="135"/>
      <c r="G5" s="69"/>
      <c r="H5" s="69"/>
      <c r="I5" s="69"/>
      <c r="J5" s="54"/>
      <c r="K5" s="69"/>
      <c r="L5" s="69"/>
      <c r="M5" s="69"/>
      <c r="N5" s="54"/>
      <c r="O5" s="69"/>
      <c r="P5" s="69"/>
      <c r="Q5" s="69"/>
      <c r="R5" s="103"/>
    </row>
    <row r="6" spans="1:29" x14ac:dyDescent="0.15">
      <c r="B6" s="20"/>
      <c r="C6" s="1"/>
      <c r="D6" s="8" t="s">
        <v>11</v>
      </c>
      <c r="E6" s="8"/>
      <c r="F6" s="135"/>
      <c r="G6" s="16">
        <v>843</v>
      </c>
      <c r="H6" s="16">
        <f>I6-G6</f>
        <v>1085</v>
      </c>
      <c r="I6" s="16">
        <v>1928</v>
      </c>
      <c r="J6" s="54"/>
      <c r="K6" s="16">
        <v>930</v>
      </c>
      <c r="L6" s="16">
        <f>M6-K6</f>
        <v>1276</v>
      </c>
      <c r="M6" s="16">
        <v>2206</v>
      </c>
      <c r="N6" s="54"/>
      <c r="O6" s="16">
        <v>1131</v>
      </c>
      <c r="P6" s="16">
        <f>Q6-O6</f>
        <v>1326</v>
      </c>
      <c r="Q6" s="16">
        <v>2457</v>
      </c>
      <c r="R6" s="165"/>
      <c r="S6" s="51"/>
      <c r="T6" s="51"/>
      <c r="U6" s="51"/>
      <c r="V6" s="51"/>
      <c r="W6" s="51"/>
      <c r="Y6" s="51"/>
      <c r="Z6" s="51"/>
      <c r="AA6" s="51"/>
      <c r="AC6" s="51"/>
    </row>
    <row r="7" spans="1:29" x14ac:dyDescent="0.15">
      <c r="B7" s="20"/>
      <c r="C7" s="1"/>
      <c r="D7" s="13" t="s">
        <v>12</v>
      </c>
      <c r="E7" s="8"/>
      <c r="F7" s="135"/>
      <c r="G7" s="45">
        <v>-0.17836257309941517</v>
      </c>
      <c r="H7" s="45">
        <v>-0.1128372853638594</v>
      </c>
      <c r="I7" s="45">
        <v>-0.14273010226767457</v>
      </c>
      <c r="J7" s="54"/>
      <c r="K7" s="45">
        <f>K6/G6-1</f>
        <v>0.10320284697508897</v>
      </c>
      <c r="L7" s="45">
        <f>L6/H6-1</f>
        <v>0.17603686635944693</v>
      </c>
      <c r="M7" s="45">
        <f>M6/I6-1</f>
        <v>0.14419087136929454</v>
      </c>
      <c r="N7" s="54"/>
      <c r="O7" s="45">
        <f>O6/K6-1</f>
        <v>0.21612903225806446</v>
      </c>
      <c r="P7" s="45">
        <f>P6/L6-1</f>
        <v>3.9184952978056353E-2</v>
      </c>
      <c r="Q7" s="45">
        <f>Q6/M6-1</f>
        <v>0.11378059836808707</v>
      </c>
      <c r="R7" s="165"/>
      <c r="S7" s="51"/>
      <c r="T7" s="51"/>
      <c r="U7" s="51"/>
      <c r="V7" s="51"/>
      <c r="W7" s="51"/>
      <c r="Y7" s="51"/>
      <c r="Z7" s="51"/>
      <c r="AA7" s="51"/>
      <c r="AC7" s="51"/>
    </row>
    <row r="8" spans="1:29" x14ac:dyDescent="0.15">
      <c r="B8" s="20"/>
      <c r="C8" s="1"/>
      <c r="D8" s="13" t="s">
        <v>13</v>
      </c>
      <c r="E8" s="8"/>
      <c r="F8" s="135"/>
      <c r="G8" s="45">
        <v>-0.04</v>
      </c>
      <c r="H8" s="45">
        <v>-0.04</v>
      </c>
      <c r="I8" s="45">
        <v>-0.04</v>
      </c>
      <c r="J8" s="54"/>
      <c r="K8" s="45">
        <v>0.04</v>
      </c>
      <c r="L8" s="45">
        <v>0.12</v>
      </c>
      <c r="M8" s="45">
        <v>0.08</v>
      </c>
      <c r="N8" s="54"/>
      <c r="O8" s="45">
        <v>0.19</v>
      </c>
      <c r="P8" s="45">
        <v>7.0000000000000007E-2</v>
      </c>
      <c r="Q8" s="45">
        <v>0.12</v>
      </c>
      <c r="R8" s="165"/>
      <c r="S8" s="51"/>
      <c r="T8" s="51"/>
      <c r="U8" s="51"/>
      <c r="V8" s="51"/>
      <c r="W8" s="51"/>
      <c r="Y8" s="51"/>
      <c r="Z8" s="51"/>
      <c r="AA8" s="51"/>
      <c r="AC8" s="51"/>
    </row>
    <row r="9" spans="1:29" ht="15" x14ac:dyDescent="0.15">
      <c r="B9" s="20"/>
      <c r="C9" s="1"/>
      <c r="D9" s="8" t="s">
        <v>214</v>
      </c>
      <c r="E9" s="8"/>
      <c r="F9" s="135"/>
      <c r="G9" s="16">
        <v>-6</v>
      </c>
      <c r="H9" s="16">
        <f>I9-G9</f>
        <v>11</v>
      </c>
      <c r="I9" s="16">
        <v>5</v>
      </c>
      <c r="J9" s="54"/>
      <c r="K9" s="16">
        <v>11</v>
      </c>
      <c r="L9" s="16">
        <f>M9-K9</f>
        <v>27</v>
      </c>
      <c r="M9" s="16">
        <v>38</v>
      </c>
      <c r="N9" s="54"/>
      <c r="O9" s="16">
        <v>29</v>
      </c>
      <c r="P9" s="16">
        <f>Q9-O9</f>
        <v>55</v>
      </c>
      <c r="Q9" s="16">
        <v>84</v>
      </c>
      <c r="R9" s="165"/>
      <c r="S9" s="51"/>
      <c r="T9" s="51"/>
      <c r="U9" s="51"/>
      <c r="V9" s="51"/>
      <c r="W9" s="51"/>
      <c r="Y9" s="51"/>
      <c r="Z9" s="51"/>
      <c r="AA9" s="51"/>
      <c r="AC9" s="51"/>
    </row>
    <row r="10" spans="1:29" x14ac:dyDescent="0.15">
      <c r="B10" s="20"/>
      <c r="C10" s="1"/>
      <c r="D10" s="13" t="s">
        <v>14</v>
      </c>
      <c r="E10" s="8"/>
      <c r="F10" s="135"/>
      <c r="G10" s="45">
        <f>G9/G6</f>
        <v>-7.1174377224199285E-3</v>
      </c>
      <c r="H10" s="45">
        <f>H9/H6</f>
        <v>1.0138248847926268E-2</v>
      </c>
      <c r="I10" s="45">
        <f>I9/I6</f>
        <v>2.5933609958506223E-3</v>
      </c>
      <c r="J10" s="54"/>
      <c r="K10" s="45">
        <f>K9/K6</f>
        <v>1.1827956989247311E-2</v>
      </c>
      <c r="L10" s="45">
        <f>L9/L6</f>
        <v>2.115987460815047E-2</v>
      </c>
      <c r="M10" s="45">
        <f>M9/M6</f>
        <v>1.7225747960108794E-2</v>
      </c>
      <c r="N10" s="54"/>
      <c r="O10" s="45">
        <f>O9/O6</f>
        <v>2.564102564102564E-2</v>
      </c>
      <c r="P10" s="45">
        <f>P9/P6</f>
        <v>4.1478129713423829E-2</v>
      </c>
      <c r="Q10" s="45">
        <f>Q9/Q6</f>
        <v>3.4188034188034191E-2</v>
      </c>
      <c r="R10" s="165"/>
      <c r="S10" s="51"/>
      <c r="T10" s="51"/>
      <c r="U10" s="51"/>
      <c r="V10" s="51"/>
      <c r="W10" s="51"/>
      <c r="Y10" s="51"/>
      <c r="Z10" s="51"/>
      <c r="AA10" s="51"/>
      <c r="AC10" s="51"/>
    </row>
    <row r="11" spans="1:29" ht="15" x14ac:dyDescent="0.15">
      <c r="B11" s="20"/>
      <c r="C11" s="1"/>
      <c r="D11" s="8" t="s">
        <v>15</v>
      </c>
      <c r="E11" s="8"/>
      <c r="F11" s="135"/>
      <c r="G11" s="16">
        <v>-37</v>
      </c>
      <c r="H11" s="16">
        <f>I11-G11</f>
        <v>-24</v>
      </c>
      <c r="I11" s="16">
        <v>-61</v>
      </c>
      <c r="J11" s="54"/>
      <c r="K11" s="16">
        <v>-24</v>
      </c>
      <c r="L11" s="16">
        <f>M11-K11</f>
        <v>-11</v>
      </c>
      <c r="M11" s="16">
        <v>-35</v>
      </c>
      <c r="N11" s="54"/>
      <c r="O11" s="16">
        <v>-7</v>
      </c>
      <c r="P11" s="16">
        <f>Q11-O11</f>
        <v>17</v>
      </c>
      <c r="Q11" s="16">
        <v>10</v>
      </c>
      <c r="R11" s="165"/>
      <c r="S11" s="52"/>
      <c r="T11" s="51"/>
      <c r="U11" s="51"/>
      <c r="V11" s="51"/>
      <c r="W11" s="51"/>
      <c r="Y11" s="51"/>
      <c r="Z11" s="51"/>
      <c r="AA11" s="51"/>
      <c r="AC11" s="51"/>
    </row>
    <row r="12" spans="1:29" x14ac:dyDescent="0.15">
      <c r="B12" s="20"/>
      <c r="C12" s="1"/>
      <c r="D12" s="13" t="s">
        <v>16</v>
      </c>
      <c r="E12" s="8"/>
      <c r="F12" s="135"/>
      <c r="G12" s="45">
        <f t="shared" ref="G12:K12" si="0">G11/G6</f>
        <v>-4.3890865954922892E-2</v>
      </c>
      <c r="H12" s="45">
        <f>H11/H6</f>
        <v>-2.2119815668202765E-2</v>
      </c>
      <c r="I12" s="45">
        <f t="shared" ref="I12" si="1">I11/I6</f>
        <v>-3.1639004149377592E-2</v>
      </c>
      <c r="J12" s="54"/>
      <c r="K12" s="45">
        <f t="shared" si="0"/>
        <v>-2.5806451612903226E-2</v>
      </c>
      <c r="L12" s="45">
        <f>L11/L6</f>
        <v>-8.6206896551724137E-3</v>
      </c>
      <c r="M12" s="45">
        <f t="shared" ref="M12" si="2">M11/M6</f>
        <v>-1.5865820489573891E-2</v>
      </c>
      <c r="N12" s="54"/>
      <c r="O12" s="45">
        <f>O11/O6</f>
        <v>-6.18921308576481E-3</v>
      </c>
      <c r="P12" s="45">
        <f>P11/P6</f>
        <v>1.282051282051282E-2</v>
      </c>
      <c r="Q12" s="45">
        <f>Q11/Q6</f>
        <v>4.0700040700040697E-3</v>
      </c>
      <c r="R12" s="165"/>
      <c r="S12" s="51"/>
      <c r="T12" s="51"/>
      <c r="U12" s="51"/>
      <c r="V12" s="51"/>
      <c r="W12" s="51"/>
      <c r="Y12" s="51"/>
      <c r="Z12" s="51"/>
      <c r="AA12" s="51"/>
      <c r="AC12" s="51"/>
    </row>
    <row r="13" spans="1:29" x14ac:dyDescent="0.15">
      <c r="B13" s="20"/>
      <c r="C13" s="1"/>
      <c r="D13" s="8" t="s">
        <v>83</v>
      </c>
      <c r="E13" s="8"/>
      <c r="F13" s="135"/>
      <c r="G13" s="15">
        <v>1032</v>
      </c>
      <c r="H13" s="16">
        <f>I13-G13</f>
        <v>1311</v>
      </c>
      <c r="I13" s="15">
        <v>2343</v>
      </c>
      <c r="J13" s="54"/>
      <c r="K13" s="15">
        <v>1112</v>
      </c>
      <c r="L13" s="16">
        <f>M13-K13</f>
        <v>1475</v>
      </c>
      <c r="M13" s="15">
        <v>2587</v>
      </c>
      <c r="N13" s="54"/>
      <c r="O13" s="15">
        <v>1269</v>
      </c>
      <c r="P13" s="16">
        <f>Q13-O13</f>
        <v>1494</v>
      </c>
      <c r="Q13" s="15">
        <v>2763</v>
      </c>
      <c r="R13" s="165"/>
      <c r="S13" s="51"/>
      <c r="T13" s="51"/>
      <c r="U13" s="51"/>
      <c r="V13" s="51"/>
      <c r="W13" s="51"/>
      <c r="Y13" s="51"/>
      <c r="Z13" s="51"/>
      <c r="AA13" s="51"/>
      <c r="AC13" s="51"/>
    </row>
    <row r="14" spans="1:29" x14ac:dyDescent="0.15">
      <c r="B14" s="20"/>
      <c r="C14" s="1"/>
      <c r="D14" s="13" t="s">
        <v>12</v>
      </c>
      <c r="E14" s="8"/>
      <c r="F14" s="135"/>
      <c r="G14" s="14">
        <v>-0.16301703163017034</v>
      </c>
      <c r="H14" s="45">
        <v>-0.10450819672131151</v>
      </c>
      <c r="I14" s="14">
        <v>-0.13125695216907673</v>
      </c>
      <c r="J14" s="54"/>
      <c r="K14" s="14">
        <f>K13/G13-1</f>
        <v>7.7519379844961156E-2</v>
      </c>
      <c r="L14" s="45">
        <f>L13/H13-1</f>
        <v>0.12509534706331049</v>
      </c>
      <c r="M14" s="14">
        <f>M13/I13-1</f>
        <v>0.10413999146393516</v>
      </c>
      <c r="N14" s="54"/>
      <c r="O14" s="14">
        <f>O13/K13-1</f>
        <v>0.14118705035971213</v>
      </c>
      <c r="P14" s="45">
        <f>P13/L13-1</f>
        <v>1.2881355932203409E-2</v>
      </c>
      <c r="Q14" s="14">
        <f>Q13/M13-1</f>
        <v>6.8032470042520332E-2</v>
      </c>
      <c r="R14" s="165"/>
      <c r="S14" s="51"/>
      <c r="T14" s="51"/>
      <c r="U14" s="51"/>
      <c r="V14" s="51"/>
      <c r="W14" s="51"/>
      <c r="Y14" s="51"/>
      <c r="Z14" s="51"/>
      <c r="AA14" s="51"/>
      <c r="AC14" s="51"/>
    </row>
    <row r="15" spans="1:29" x14ac:dyDescent="0.15">
      <c r="B15" s="20"/>
      <c r="C15" s="1"/>
      <c r="D15" s="13" t="s">
        <v>13</v>
      </c>
      <c r="E15" s="8"/>
      <c r="F15" s="135"/>
      <c r="G15" s="14">
        <v>-0.03</v>
      </c>
      <c r="H15" s="14">
        <v>-0.13</v>
      </c>
      <c r="I15" s="14">
        <v>-0.04</v>
      </c>
      <c r="J15" s="54"/>
      <c r="K15" s="14">
        <v>0.03</v>
      </c>
      <c r="L15" s="14">
        <v>0.1</v>
      </c>
      <c r="M15" s="14">
        <v>7.0000000000000007E-2</v>
      </c>
      <c r="N15" s="54"/>
      <c r="O15" s="14">
        <v>0.14000000000000001</v>
      </c>
      <c r="P15" s="14">
        <v>0.04</v>
      </c>
      <c r="Q15" s="14">
        <v>0.09</v>
      </c>
      <c r="R15" s="165"/>
      <c r="S15" s="51"/>
      <c r="T15" s="51"/>
      <c r="U15" s="51"/>
      <c r="V15" s="51"/>
      <c r="W15" s="51"/>
      <c r="Y15" s="51"/>
      <c r="Z15" s="51"/>
      <c r="AA15" s="51"/>
      <c r="AC15" s="51"/>
    </row>
    <row r="16" spans="1:29" ht="15" x14ac:dyDescent="0.15">
      <c r="B16" s="20"/>
      <c r="C16" s="1"/>
      <c r="D16" s="8" t="s">
        <v>165</v>
      </c>
      <c r="E16" s="8"/>
      <c r="F16" s="135"/>
      <c r="G16" s="15">
        <v>395</v>
      </c>
      <c r="H16" s="16">
        <f>I16</f>
        <v>517</v>
      </c>
      <c r="I16" s="15">
        <v>517</v>
      </c>
      <c r="J16" s="54"/>
      <c r="K16" s="15">
        <v>593</v>
      </c>
      <c r="L16" s="16">
        <f>M16</f>
        <v>716</v>
      </c>
      <c r="M16" s="15">
        <v>716</v>
      </c>
      <c r="N16" s="54"/>
      <c r="O16" s="15">
        <v>1271</v>
      </c>
      <c r="P16" s="16">
        <f>Q16</f>
        <v>1453</v>
      </c>
      <c r="Q16" s="15">
        <v>1453</v>
      </c>
      <c r="R16" s="165"/>
      <c r="S16" s="51"/>
      <c r="T16" s="51"/>
      <c r="U16" s="51"/>
      <c r="V16" s="51"/>
      <c r="W16" s="51"/>
      <c r="Y16" s="51"/>
      <c r="Z16" s="51"/>
      <c r="AA16" s="51"/>
      <c r="AC16" s="51"/>
    </row>
    <row r="17" spans="1:29" x14ac:dyDescent="0.15">
      <c r="B17" s="20"/>
      <c r="C17" s="1"/>
      <c r="D17" s="13" t="s">
        <v>36</v>
      </c>
      <c r="E17" s="8"/>
      <c r="F17" s="135"/>
      <c r="G17" s="14">
        <v>1.0060842758543633</v>
      </c>
      <c r="H17" s="14">
        <v>0.5432835820895523</v>
      </c>
      <c r="I17" s="14">
        <v>0.5432835820895523</v>
      </c>
      <c r="J17" s="54"/>
      <c r="K17" s="14">
        <f>K16/G16-1</f>
        <v>0.50126582278481013</v>
      </c>
      <c r="L17" s="14">
        <f>L16/H16-1</f>
        <v>0.38491295938104453</v>
      </c>
      <c r="M17" s="14">
        <f>M16/I16-1</f>
        <v>0.38491295938104453</v>
      </c>
      <c r="N17" s="54"/>
      <c r="O17" s="14">
        <f>O16/K16-1</f>
        <v>1.1433389544688026</v>
      </c>
      <c r="P17" s="14">
        <f>P16/L16-1</f>
        <v>1.0293296089385473</v>
      </c>
      <c r="Q17" s="14">
        <f>Q16/M16-1</f>
        <v>1.0293296089385473</v>
      </c>
      <c r="R17" s="165"/>
      <c r="S17" s="51"/>
      <c r="T17" s="51"/>
      <c r="U17" s="51"/>
      <c r="V17" s="51"/>
      <c r="W17" s="51"/>
      <c r="Y17" s="51"/>
      <c r="Z17" s="51"/>
      <c r="AA17" s="51"/>
      <c r="AC17" s="51"/>
    </row>
    <row r="18" spans="1:29" x14ac:dyDescent="0.15">
      <c r="A18" s="1"/>
      <c r="B18" s="20"/>
      <c r="C18" s="1"/>
      <c r="D18" s="65" t="s">
        <v>84</v>
      </c>
      <c r="E18" s="174"/>
      <c r="F18" s="135"/>
      <c r="G18" s="11"/>
      <c r="H18" s="11"/>
      <c r="I18" s="11"/>
      <c r="J18" s="54"/>
      <c r="K18" s="11"/>
      <c r="L18" s="11"/>
      <c r="M18" s="11"/>
      <c r="N18" s="54"/>
      <c r="O18" s="11"/>
      <c r="P18" s="11"/>
      <c r="Q18" s="11"/>
      <c r="R18" s="165"/>
      <c r="S18" s="51"/>
      <c r="T18" s="51"/>
      <c r="U18" s="51"/>
      <c r="V18" s="51"/>
      <c r="W18" s="51"/>
      <c r="Y18" s="51"/>
      <c r="Z18" s="51"/>
      <c r="AA18" s="51"/>
      <c r="AC18" s="51"/>
    </row>
    <row r="19" spans="1:29" x14ac:dyDescent="0.15">
      <c r="A19" s="1"/>
      <c r="B19" s="20"/>
      <c r="C19" s="1"/>
      <c r="D19" s="8" t="s">
        <v>11</v>
      </c>
      <c r="E19" s="8"/>
      <c r="F19" s="135"/>
      <c r="G19" s="15">
        <v>75.696995239999978</v>
      </c>
      <c r="H19" s="16">
        <f>I19-G19</f>
        <v>98.231070420000037</v>
      </c>
      <c r="I19" s="15">
        <v>173.92806566000002</v>
      </c>
      <c r="J19" s="54"/>
      <c r="K19" s="15">
        <v>99.43103103</v>
      </c>
      <c r="L19" s="16">
        <f>M19-K19</f>
        <v>130.50849292999999</v>
      </c>
      <c r="M19" s="15">
        <v>229.93952396</v>
      </c>
      <c r="N19" s="54"/>
      <c r="O19" s="15">
        <v>145.89702172</v>
      </c>
      <c r="P19" s="16">
        <f>Q19-O19</f>
        <v>171.50374961999995</v>
      </c>
      <c r="Q19" s="15">
        <v>317.40077133999995</v>
      </c>
      <c r="R19" s="165"/>
      <c r="S19" s="51"/>
      <c r="T19" s="51"/>
      <c r="U19" s="51"/>
      <c r="V19" s="51"/>
      <c r="W19" s="51"/>
      <c r="Y19" s="51"/>
      <c r="Z19" s="51"/>
      <c r="AA19" s="51"/>
      <c r="AC19" s="51"/>
    </row>
    <row r="20" spans="1:29" x14ac:dyDescent="0.15">
      <c r="A20" s="1"/>
      <c r="B20" s="20"/>
      <c r="C20" s="1"/>
      <c r="D20" s="13" t="s">
        <v>12</v>
      </c>
      <c r="E20" s="8"/>
      <c r="F20" s="135"/>
      <c r="G20" s="14">
        <v>0.12</v>
      </c>
      <c r="H20" s="45">
        <v>0.08</v>
      </c>
      <c r="I20" s="14">
        <v>0.1</v>
      </c>
      <c r="J20" s="54"/>
      <c r="K20" s="14">
        <f>K19/G19-1</f>
        <v>0.31353999871131522</v>
      </c>
      <c r="L20" s="45">
        <f>L19/H19-1</f>
        <v>0.32858669229596638</v>
      </c>
      <c r="M20" s="14">
        <f>M19/I19-1</f>
        <v>0.32203806836725768</v>
      </c>
      <c r="N20" s="54"/>
      <c r="O20" s="14">
        <f>O19/K19-1</f>
        <v>0.46731880589652564</v>
      </c>
      <c r="P20" s="45">
        <f>P19/L19-1</f>
        <v>0.31411945513759276</v>
      </c>
      <c r="Q20" s="14">
        <f>Q19/M19-1</f>
        <v>0.38036630620847323</v>
      </c>
      <c r="R20" s="165"/>
      <c r="S20" s="51"/>
      <c r="T20" s="51"/>
      <c r="U20" s="51"/>
      <c r="V20" s="51"/>
      <c r="W20" s="51"/>
      <c r="Y20" s="51"/>
      <c r="Z20" s="51"/>
      <c r="AA20" s="51"/>
      <c r="AC20" s="51"/>
    </row>
    <row r="21" spans="1:29" x14ac:dyDescent="0.15">
      <c r="A21" s="1"/>
      <c r="B21" s="20"/>
      <c r="C21" s="1"/>
      <c r="D21" s="13" t="s">
        <v>13</v>
      </c>
      <c r="E21" s="8"/>
      <c r="F21" s="135"/>
      <c r="G21" s="14">
        <v>0.2</v>
      </c>
      <c r="H21" s="14">
        <v>0.17</v>
      </c>
      <c r="I21" s="14">
        <v>0.19</v>
      </c>
      <c r="J21" s="54"/>
      <c r="K21" s="14">
        <v>0.25</v>
      </c>
      <c r="L21" s="14">
        <v>0.3</v>
      </c>
      <c r="M21" s="14">
        <v>0.28000000000000003</v>
      </c>
      <c r="N21" s="54"/>
      <c r="O21" s="14">
        <v>0.42</v>
      </c>
      <c r="P21" s="14">
        <v>0.26</v>
      </c>
      <c r="Q21" s="14">
        <v>0.33</v>
      </c>
      <c r="R21" s="165"/>
      <c r="S21" s="51"/>
      <c r="T21" s="51"/>
      <c r="U21" s="51"/>
      <c r="V21" s="51"/>
      <c r="W21" s="51"/>
      <c r="Y21" s="51"/>
      <c r="Z21" s="51"/>
      <c r="AA21" s="51"/>
      <c r="AC21" s="51"/>
    </row>
    <row r="22" spans="1:29" x14ac:dyDescent="0.15">
      <c r="B22" s="20"/>
      <c r="C22" s="1"/>
      <c r="D22" s="8" t="s">
        <v>192</v>
      </c>
      <c r="E22" s="8"/>
      <c r="F22" s="135"/>
      <c r="G22" s="15">
        <v>27.704197500000003</v>
      </c>
      <c r="H22" s="16">
        <f>I22-G22</f>
        <v>38.267423132331416</v>
      </c>
      <c r="I22" s="15">
        <v>65.971620632331422</v>
      </c>
      <c r="J22" s="54"/>
      <c r="K22" s="15">
        <v>36.522647999999997</v>
      </c>
      <c r="L22" s="16">
        <f>M22-K22</f>
        <v>49.497404999999993</v>
      </c>
      <c r="M22" s="15">
        <v>86.02005299999999</v>
      </c>
      <c r="N22" s="54"/>
      <c r="O22" s="15">
        <v>54.701278000000002</v>
      </c>
      <c r="P22" s="16">
        <f>Q22-O22</f>
        <v>67.942480000000003</v>
      </c>
      <c r="Q22" s="15">
        <v>122.64375800000001</v>
      </c>
      <c r="R22" s="165"/>
      <c r="S22" s="51"/>
      <c r="T22" s="51"/>
      <c r="U22" s="51"/>
      <c r="V22" s="51"/>
      <c r="W22" s="51"/>
      <c r="Y22" s="51"/>
      <c r="Z22" s="51"/>
      <c r="AA22" s="51"/>
      <c r="AC22" s="51"/>
    </row>
    <row r="23" spans="1:29" x14ac:dyDescent="0.15">
      <c r="B23" s="20"/>
      <c r="C23" s="1"/>
      <c r="D23" s="13" t="s">
        <v>36</v>
      </c>
      <c r="E23" s="8"/>
      <c r="F23" s="135"/>
      <c r="G23" s="14">
        <v>0.37939734151498028</v>
      </c>
      <c r="H23" s="14">
        <v>0.26417569558028675</v>
      </c>
      <c r="I23" s="14">
        <v>0.31013233652647854</v>
      </c>
      <c r="J23" s="54"/>
      <c r="K23" s="14">
        <f>K22/G22-1</f>
        <v>0.31830737923377828</v>
      </c>
      <c r="L23" s="14">
        <f>L22/H22-1</f>
        <v>0.29346062390546956</v>
      </c>
      <c r="M23" s="14">
        <f>M22/I22-1</f>
        <v>0.30389479863472113</v>
      </c>
      <c r="N23" s="54"/>
      <c r="O23" s="14">
        <f>O22/K22-1</f>
        <v>0.49773581586964899</v>
      </c>
      <c r="P23" s="14">
        <f>P22/L22-1</f>
        <v>0.37264731353088121</v>
      </c>
      <c r="Q23" s="14">
        <f>Q22/M22-1</f>
        <v>0.42575775906578461</v>
      </c>
      <c r="R23" s="165"/>
      <c r="S23" s="51"/>
      <c r="T23" s="51"/>
      <c r="U23" s="51"/>
      <c r="V23" s="51"/>
      <c r="W23" s="51"/>
      <c r="Y23" s="51"/>
      <c r="Z23" s="51"/>
      <c r="AA23" s="51"/>
      <c r="AC23" s="51"/>
    </row>
    <row r="24" spans="1:29" ht="15" x14ac:dyDescent="0.15">
      <c r="B24" s="20"/>
      <c r="C24" s="1"/>
      <c r="D24" s="8" t="s">
        <v>166</v>
      </c>
      <c r="E24" s="8"/>
      <c r="F24" s="135"/>
      <c r="G24" s="15">
        <v>12</v>
      </c>
      <c r="H24" s="16">
        <f>I24-G24</f>
        <v>17</v>
      </c>
      <c r="I24" s="15">
        <v>29</v>
      </c>
      <c r="J24" s="54"/>
      <c r="K24" s="15">
        <v>17</v>
      </c>
      <c r="L24" s="16">
        <f>M24-K24</f>
        <v>24</v>
      </c>
      <c r="M24" s="15">
        <v>41</v>
      </c>
      <c r="N24" s="54"/>
      <c r="O24" s="15">
        <v>30</v>
      </c>
      <c r="P24" s="16">
        <f>Q24-O24</f>
        <v>36</v>
      </c>
      <c r="Q24" s="15">
        <v>66</v>
      </c>
      <c r="R24" s="165"/>
      <c r="S24" s="51"/>
      <c r="T24" s="51"/>
      <c r="U24" s="51"/>
      <c r="V24" s="51"/>
      <c r="W24" s="51"/>
      <c r="Y24" s="51"/>
      <c r="Z24" s="51"/>
      <c r="AA24" s="51"/>
      <c r="AC24" s="51"/>
    </row>
    <row r="25" spans="1:29" x14ac:dyDescent="0.15">
      <c r="B25" s="20"/>
      <c r="C25" s="1"/>
      <c r="D25" s="13" t="s">
        <v>36</v>
      </c>
      <c r="E25" s="8"/>
      <c r="F25" s="135"/>
      <c r="G25" s="14">
        <v>0.52916333410719951</v>
      </c>
      <c r="H25" s="14">
        <v>0.34888066330349354</v>
      </c>
      <c r="I25" s="14">
        <v>0.41897802738365031</v>
      </c>
      <c r="J25" s="54"/>
      <c r="K25" s="14">
        <f>K24/G24-1</f>
        <v>0.41666666666666674</v>
      </c>
      <c r="L25" s="14">
        <f>L24/H24-1</f>
        <v>0.41176470588235303</v>
      </c>
      <c r="M25" s="14">
        <f>M24/I24-1</f>
        <v>0.4137931034482758</v>
      </c>
      <c r="N25" s="54"/>
      <c r="O25" s="14">
        <f>O24/K24-1</f>
        <v>0.76470588235294112</v>
      </c>
      <c r="P25" s="14">
        <f>P24/L24-1</f>
        <v>0.5</v>
      </c>
      <c r="Q25" s="14">
        <f>Q24/M24-1</f>
        <v>0.60975609756097571</v>
      </c>
      <c r="R25" s="165"/>
      <c r="S25" s="51"/>
      <c r="T25" s="51"/>
      <c r="U25" s="51"/>
      <c r="V25" s="51"/>
      <c r="W25" s="51"/>
      <c r="Y25" s="51"/>
      <c r="Z25" s="51"/>
      <c r="AA25" s="51"/>
      <c r="AC25" s="51"/>
    </row>
    <row r="26" spans="1:29" ht="15" x14ac:dyDescent="0.15">
      <c r="B26" s="20"/>
      <c r="C26" s="1"/>
      <c r="D26" s="13" t="s">
        <v>167</v>
      </c>
      <c r="E26" s="8"/>
      <c r="F26" s="135"/>
      <c r="G26" s="14">
        <v>0.46817254800332214</v>
      </c>
      <c r="H26" s="14">
        <v>0.50620982571070483</v>
      </c>
      <c r="I26" s="14">
        <v>0.48719118685701351</v>
      </c>
      <c r="J26" s="54"/>
      <c r="K26" s="14">
        <v>0.51274063733276665</v>
      </c>
      <c r="L26" s="14">
        <v>0.55314760643227534</v>
      </c>
      <c r="M26" s="14">
        <v>0.53294412188252094</v>
      </c>
      <c r="N26" s="54"/>
      <c r="O26" s="14">
        <v>0.53389820102756136</v>
      </c>
      <c r="P26" s="14">
        <v>0.58137384448712581</v>
      </c>
      <c r="Q26" s="14">
        <v>0.55763602275734359</v>
      </c>
      <c r="R26" s="165"/>
      <c r="S26" s="51"/>
      <c r="T26" s="51"/>
      <c r="U26" s="51"/>
      <c r="V26" s="51"/>
      <c r="W26" s="51"/>
      <c r="Y26" s="51"/>
      <c r="Z26" s="51"/>
      <c r="AA26" s="51"/>
      <c r="AC26" s="51"/>
    </row>
    <row r="27" spans="1:29" x14ac:dyDescent="0.15">
      <c r="B27" s="20"/>
      <c r="C27" s="1"/>
      <c r="D27" s="67"/>
      <c r="E27" s="8"/>
      <c r="F27" s="135"/>
      <c r="G27" s="14"/>
      <c r="H27" s="14"/>
      <c r="I27" s="14"/>
      <c r="J27" s="54"/>
      <c r="K27" s="14"/>
      <c r="L27" s="14"/>
      <c r="M27" s="14"/>
      <c r="N27" s="54"/>
      <c r="O27" s="14"/>
      <c r="P27" s="14"/>
      <c r="Q27" s="14"/>
      <c r="R27" s="165"/>
      <c r="S27" s="51"/>
      <c r="T27" s="51"/>
      <c r="U27" s="51"/>
      <c r="V27" s="51"/>
      <c r="W27" s="51"/>
      <c r="Y27" s="51"/>
      <c r="Z27" s="51"/>
      <c r="AA27" s="51"/>
      <c r="AC27" s="51"/>
    </row>
    <row r="28" spans="1:29" ht="15" x14ac:dyDescent="0.15">
      <c r="B28" s="20"/>
      <c r="C28" s="41" t="s">
        <v>32</v>
      </c>
      <c r="D28" s="183" t="s">
        <v>168</v>
      </c>
      <c r="E28" s="183"/>
      <c r="F28" s="135"/>
      <c r="G28" s="42"/>
      <c r="H28" s="42"/>
      <c r="I28" s="42"/>
      <c r="J28" s="54"/>
      <c r="K28" s="42"/>
      <c r="L28" s="42"/>
      <c r="M28" s="42"/>
      <c r="N28" s="54"/>
      <c r="O28" s="42"/>
      <c r="P28" s="42"/>
      <c r="Q28" s="42"/>
      <c r="R28" s="165"/>
      <c r="S28" s="51"/>
      <c r="T28" s="51"/>
      <c r="U28" s="51"/>
      <c r="V28" s="51"/>
      <c r="W28" s="51"/>
      <c r="Y28" s="51"/>
      <c r="Z28" s="51"/>
      <c r="AA28" s="51"/>
      <c r="AC28" s="51"/>
    </row>
    <row r="29" spans="1:29" x14ac:dyDescent="0.15">
      <c r="B29" s="20"/>
      <c r="C29" s="1"/>
      <c r="D29" s="8" t="s">
        <v>11</v>
      </c>
      <c r="E29" s="8"/>
      <c r="F29" s="135"/>
      <c r="G29" s="15">
        <v>327</v>
      </c>
      <c r="H29" s="16">
        <f>I29-G29</f>
        <v>366</v>
      </c>
      <c r="I29" s="15">
        <v>693</v>
      </c>
      <c r="J29" s="54"/>
      <c r="K29" s="15">
        <v>316</v>
      </c>
      <c r="L29" s="16">
        <f>M29-K29</f>
        <v>370</v>
      </c>
      <c r="M29" s="15">
        <v>686</v>
      </c>
      <c r="N29" s="54"/>
      <c r="O29" s="15">
        <v>350</v>
      </c>
      <c r="P29" s="16">
        <f>Q29-O29</f>
        <v>473</v>
      </c>
      <c r="Q29" s="15">
        <v>823</v>
      </c>
      <c r="R29" s="165"/>
      <c r="S29" s="51"/>
      <c r="T29" s="51"/>
      <c r="U29" s="51"/>
      <c r="V29" s="51"/>
      <c r="W29" s="51"/>
      <c r="Y29" s="51"/>
      <c r="Z29" s="51"/>
      <c r="AA29" s="51"/>
      <c r="AC29" s="51"/>
    </row>
    <row r="30" spans="1:29" x14ac:dyDescent="0.15">
      <c r="B30" s="20"/>
      <c r="C30" s="1"/>
      <c r="D30" s="13" t="s">
        <v>12</v>
      </c>
      <c r="E30" s="8"/>
      <c r="F30" s="135"/>
      <c r="G30" s="14">
        <v>-1.5060240963855387E-2</v>
      </c>
      <c r="H30" s="45">
        <v>-2.917771883289122E-2</v>
      </c>
      <c r="I30" s="14">
        <v>-2.2566995768688258E-2</v>
      </c>
      <c r="J30" s="54"/>
      <c r="K30" s="14">
        <f>K29/G29-1</f>
        <v>-3.3639143730886834E-2</v>
      </c>
      <c r="L30" s="45">
        <f>L29/H29-1</f>
        <v>1.0928961748633892E-2</v>
      </c>
      <c r="M30" s="14">
        <f>M29/I29-1</f>
        <v>-1.0101010101010055E-2</v>
      </c>
      <c r="N30" s="54"/>
      <c r="O30" s="14">
        <f t="shared" ref="O30" si="3">O29/K29-1</f>
        <v>0.10759493670886067</v>
      </c>
      <c r="P30" s="45">
        <f>P29/L29-1</f>
        <v>0.27837837837837842</v>
      </c>
      <c r="Q30" s="14">
        <f>Q29/M29-1</f>
        <v>0.19970845481049571</v>
      </c>
      <c r="R30" s="165"/>
      <c r="S30" s="51"/>
      <c r="T30" s="51"/>
      <c r="U30" s="51"/>
      <c r="V30" s="51"/>
      <c r="W30" s="51"/>
      <c r="Y30" s="51"/>
      <c r="Z30" s="51"/>
      <c r="AA30" s="51"/>
      <c r="AC30" s="51"/>
    </row>
    <row r="31" spans="1:29" x14ac:dyDescent="0.15">
      <c r="B31" s="20"/>
      <c r="C31" s="1"/>
      <c r="D31" s="13" t="s">
        <v>13</v>
      </c>
      <c r="E31" s="8"/>
      <c r="F31" s="135"/>
      <c r="G31" s="14">
        <v>0.13</v>
      </c>
      <c r="H31" s="14">
        <v>0.11</v>
      </c>
      <c r="I31" s="14">
        <v>0.12</v>
      </c>
      <c r="J31" s="54"/>
      <c r="K31" s="14">
        <v>0.09</v>
      </c>
      <c r="L31" s="14">
        <v>0.08</v>
      </c>
      <c r="M31" s="14">
        <v>0.09</v>
      </c>
      <c r="N31" s="54"/>
      <c r="O31" s="14">
        <v>7.0000000000000007E-2</v>
      </c>
      <c r="P31" s="14">
        <v>0.22</v>
      </c>
      <c r="Q31" s="14">
        <v>0.15</v>
      </c>
      <c r="R31" s="165"/>
      <c r="S31" s="52"/>
      <c r="T31" s="51"/>
      <c r="U31" s="51"/>
      <c r="V31" s="51"/>
      <c r="W31" s="51"/>
      <c r="Y31" s="51"/>
      <c r="Z31" s="51"/>
      <c r="AA31" s="51"/>
      <c r="AC31" s="51"/>
    </row>
    <row r="32" spans="1:29" ht="15" x14ac:dyDescent="0.15">
      <c r="B32" s="20"/>
      <c r="C32" s="1"/>
      <c r="D32" s="8" t="s">
        <v>157</v>
      </c>
      <c r="E32" s="8"/>
      <c r="F32" s="135"/>
      <c r="G32" s="15">
        <v>8</v>
      </c>
      <c r="H32" s="16">
        <f>I32-G32</f>
        <v>19</v>
      </c>
      <c r="I32" s="15">
        <v>27</v>
      </c>
      <c r="J32" s="54"/>
      <c r="K32" s="15">
        <v>21</v>
      </c>
      <c r="L32" s="16">
        <f>M32-K32</f>
        <v>27</v>
      </c>
      <c r="M32" s="15">
        <v>48</v>
      </c>
      <c r="N32" s="54"/>
      <c r="O32" s="15">
        <v>16</v>
      </c>
      <c r="P32" s="16">
        <f>Q32-O32</f>
        <v>27</v>
      </c>
      <c r="Q32" s="15">
        <v>43</v>
      </c>
      <c r="R32" s="165"/>
      <c r="S32" s="52"/>
      <c r="T32" s="51"/>
      <c r="U32" s="51"/>
      <c r="V32" s="51"/>
      <c r="W32" s="51"/>
      <c r="Y32" s="51"/>
      <c r="Z32" s="51"/>
      <c r="AA32" s="51"/>
      <c r="AC32" s="51"/>
    </row>
    <row r="33" spans="1:29" x14ac:dyDescent="0.15">
      <c r="A33" s="1"/>
      <c r="B33" s="20"/>
      <c r="C33" s="1"/>
      <c r="D33" s="13" t="s">
        <v>14</v>
      </c>
      <c r="E33" s="8"/>
      <c r="F33" s="135"/>
      <c r="G33" s="14">
        <f>G32/G29</f>
        <v>2.4464831804281346E-2</v>
      </c>
      <c r="H33" s="152">
        <f t="shared" ref="H33:Q33" si="4">H32/H29</f>
        <v>5.1912568306010931E-2</v>
      </c>
      <c r="I33" s="14">
        <f>I32/I29</f>
        <v>3.896103896103896E-2</v>
      </c>
      <c r="J33" s="54"/>
      <c r="K33" s="14">
        <f t="shared" si="4"/>
        <v>6.6455696202531639E-2</v>
      </c>
      <c r="L33" s="152">
        <f t="shared" si="4"/>
        <v>7.2972972972972977E-2</v>
      </c>
      <c r="M33" s="14">
        <f t="shared" si="4"/>
        <v>6.9970845481049565E-2</v>
      </c>
      <c r="N33" s="54"/>
      <c r="O33" s="14">
        <f t="shared" si="4"/>
        <v>4.5714285714285714E-2</v>
      </c>
      <c r="P33" s="152">
        <f t="shared" si="4"/>
        <v>5.7082452431289642E-2</v>
      </c>
      <c r="Q33" s="14">
        <f t="shared" si="4"/>
        <v>5.2247873633049821E-2</v>
      </c>
      <c r="R33" s="165"/>
      <c r="S33" s="52"/>
      <c r="T33" s="51"/>
      <c r="U33" s="51"/>
      <c r="V33" s="51"/>
      <c r="W33" s="51"/>
      <c r="Y33" s="51"/>
      <c r="Z33" s="51"/>
      <c r="AA33" s="51"/>
      <c r="AC33" s="51"/>
    </row>
    <row r="34" spans="1:29" x14ac:dyDescent="0.15">
      <c r="A34" s="1"/>
      <c r="B34" s="20"/>
      <c r="C34" s="1"/>
      <c r="D34" s="8" t="s">
        <v>19</v>
      </c>
      <c r="E34" s="8"/>
      <c r="F34" s="135"/>
      <c r="G34" s="15">
        <v>-8</v>
      </c>
      <c r="H34" s="16">
        <f>I34-G34</f>
        <v>-2</v>
      </c>
      <c r="I34" s="15">
        <v>-10</v>
      </c>
      <c r="J34" s="54"/>
      <c r="K34" s="15">
        <v>1</v>
      </c>
      <c r="L34" s="16">
        <f>M34-K34</f>
        <v>-1</v>
      </c>
      <c r="M34" s="15">
        <v>0</v>
      </c>
      <c r="N34" s="54"/>
      <c r="O34" s="15">
        <v>-12</v>
      </c>
      <c r="P34" s="16">
        <f>Q34-O34</f>
        <v>0</v>
      </c>
      <c r="Q34" s="15">
        <v>-12</v>
      </c>
      <c r="R34" s="171"/>
      <c r="S34" s="51"/>
      <c r="T34" s="51"/>
      <c r="U34" s="51"/>
      <c r="V34" s="51"/>
      <c r="W34" s="51"/>
      <c r="Y34" s="51"/>
      <c r="Z34" s="51"/>
      <c r="AA34" s="51"/>
      <c r="AC34" s="51"/>
    </row>
    <row r="35" spans="1:29" x14ac:dyDescent="0.15">
      <c r="A35" s="1"/>
      <c r="B35" s="20"/>
      <c r="C35" s="1"/>
      <c r="D35" s="13" t="s">
        <v>16</v>
      </c>
      <c r="E35" s="8"/>
      <c r="F35" s="135"/>
      <c r="G35" s="14">
        <f>G34/G29</f>
        <v>-2.4464831804281346E-2</v>
      </c>
      <c r="H35" s="152">
        <f t="shared" ref="H35:I35" si="5">H34/H29</f>
        <v>-5.4644808743169399E-3</v>
      </c>
      <c r="I35" s="14">
        <f t="shared" si="5"/>
        <v>-1.443001443001443E-2</v>
      </c>
      <c r="J35" s="54"/>
      <c r="K35" s="14">
        <f t="shared" ref="K35" si="6">K34/K29</f>
        <v>3.1645569620253164E-3</v>
      </c>
      <c r="L35" s="152">
        <f t="shared" ref="L35:M35" si="7">L34/L29</f>
        <v>-2.7027027027027029E-3</v>
      </c>
      <c r="M35" s="14">
        <f t="shared" si="7"/>
        <v>0</v>
      </c>
      <c r="N35" s="54"/>
      <c r="O35" s="14">
        <f t="shared" ref="O35:P35" si="8">O34/O29</f>
        <v>-3.4285714285714287E-2</v>
      </c>
      <c r="P35" s="152">
        <f t="shared" si="8"/>
        <v>0</v>
      </c>
      <c r="Q35" s="14">
        <f t="shared" ref="Q35" si="9">Q34/Q29</f>
        <v>-1.4580801944106925E-2</v>
      </c>
      <c r="R35" s="165"/>
      <c r="S35" s="51"/>
      <c r="T35" s="51"/>
      <c r="U35" s="51"/>
      <c r="V35" s="51"/>
      <c r="W35" s="51"/>
      <c r="Y35" s="51"/>
      <c r="Z35" s="51"/>
      <c r="AA35" s="51"/>
      <c r="AC35" s="51"/>
    </row>
    <row r="36" spans="1:29" x14ac:dyDescent="0.15">
      <c r="A36" s="1"/>
      <c r="B36" s="20"/>
      <c r="C36" s="1"/>
      <c r="D36" s="8" t="s">
        <v>85</v>
      </c>
      <c r="E36" s="8"/>
      <c r="F36" s="135"/>
      <c r="G36" s="15">
        <v>643</v>
      </c>
      <c r="H36" s="16">
        <f>I36-G36</f>
        <v>715</v>
      </c>
      <c r="I36" s="15">
        <v>1358</v>
      </c>
      <c r="J36" s="54"/>
      <c r="K36" s="15">
        <v>654</v>
      </c>
      <c r="L36" s="16">
        <f>M36-K36</f>
        <v>754</v>
      </c>
      <c r="M36" s="15">
        <v>1408</v>
      </c>
      <c r="N36" s="54"/>
      <c r="O36" s="15">
        <v>746</v>
      </c>
      <c r="P36" s="16">
        <f>Q36-O36</f>
        <v>894</v>
      </c>
      <c r="Q36" s="15">
        <v>1640</v>
      </c>
      <c r="R36" s="165"/>
      <c r="S36" s="51"/>
      <c r="T36" s="51"/>
      <c r="U36" s="51"/>
      <c r="V36" s="51"/>
      <c r="W36" s="51"/>
      <c r="Y36" s="51"/>
      <c r="Z36" s="51"/>
      <c r="AA36" s="51"/>
      <c r="AC36" s="51"/>
    </row>
    <row r="37" spans="1:29" x14ac:dyDescent="0.15">
      <c r="A37" s="1"/>
      <c r="B37" s="20"/>
      <c r="C37" s="1"/>
      <c r="D37" s="13" t="s">
        <v>12</v>
      </c>
      <c r="E37" s="8"/>
      <c r="F37" s="135"/>
      <c r="G37" s="14">
        <v>0.25341130604288509</v>
      </c>
      <c r="H37" s="45">
        <v>0.19565217391304346</v>
      </c>
      <c r="I37" s="14">
        <v>0.22232223222322234</v>
      </c>
      <c r="J37" s="54"/>
      <c r="K37" s="14">
        <f>K36/G36-1</f>
        <v>1.7107309486780631E-2</v>
      </c>
      <c r="L37" s="45">
        <f>L36/H36-1</f>
        <v>5.4545454545454453E-2</v>
      </c>
      <c r="M37" s="14">
        <f>M36/I36-1</f>
        <v>3.6818851251841034E-2</v>
      </c>
      <c r="N37" s="54"/>
      <c r="O37" s="14">
        <f>O36/K36-1</f>
        <v>0.14067278287461771</v>
      </c>
      <c r="P37" s="45">
        <f>P36/L36-1</f>
        <v>0.18567639257294433</v>
      </c>
      <c r="Q37" s="14">
        <f>Q36/M36-1</f>
        <v>0.16477272727272729</v>
      </c>
      <c r="R37" s="165"/>
      <c r="S37" s="51"/>
      <c r="T37" s="51"/>
      <c r="U37" s="51"/>
      <c r="V37" s="51"/>
      <c r="W37" s="51"/>
      <c r="Y37" s="51"/>
      <c r="Z37" s="51"/>
      <c r="AA37" s="51"/>
      <c r="AC37" s="51"/>
    </row>
    <row r="38" spans="1:29" x14ac:dyDescent="0.15">
      <c r="A38" s="1"/>
      <c r="B38" s="20"/>
      <c r="C38" s="1"/>
      <c r="D38" s="13" t="s">
        <v>13</v>
      </c>
      <c r="E38" s="8"/>
      <c r="F38" s="135"/>
      <c r="G38" s="14">
        <v>0.14000000000000001</v>
      </c>
      <c r="H38" s="152">
        <v>0.13</v>
      </c>
      <c r="I38" s="14">
        <v>0.14000000000000001</v>
      </c>
      <c r="J38" s="54"/>
      <c r="K38" s="14">
        <v>0.15</v>
      </c>
      <c r="L38" s="152">
        <v>0.12</v>
      </c>
      <c r="M38" s="14">
        <v>0.13</v>
      </c>
      <c r="N38" s="54"/>
      <c r="O38" s="14">
        <v>0.11</v>
      </c>
      <c r="P38" s="152">
        <v>0.16</v>
      </c>
      <c r="Q38" s="14">
        <v>0.13</v>
      </c>
      <c r="R38" s="165"/>
      <c r="S38" s="51"/>
      <c r="T38" s="51"/>
      <c r="U38" s="51"/>
      <c r="V38" s="51"/>
      <c r="W38" s="51"/>
      <c r="Y38" s="51"/>
      <c r="Z38" s="51"/>
      <c r="AA38" s="51"/>
      <c r="AC38" s="51"/>
    </row>
    <row r="39" spans="1:29" x14ac:dyDescent="0.15">
      <c r="A39" s="1"/>
      <c r="B39" s="20"/>
      <c r="C39" s="1"/>
      <c r="D39" s="8" t="s">
        <v>86</v>
      </c>
      <c r="E39" s="8"/>
      <c r="F39" s="135"/>
      <c r="G39" s="14">
        <v>0.15</v>
      </c>
      <c r="H39" s="152">
        <v>0.14000000000000001</v>
      </c>
      <c r="I39" s="14">
        <v>0.14000000000000001</v>
      </c>
      <c r="J39" s="54"/>
      <c r="K39" s="14">
        <v>0.15</v>
      </c>
      <c r="L39" s="152">
        <v>0.11</v>
      </c>
      <c r="M39" s="14">
        <v>0.13</v>
      </c>
      <c r="N39" s="54"/>
      <c r="O39" s="14">
        <v>0.1</v>
      </c>
      <c r="P39" s="152">
        <v>0.16</v>
      </c>
      <c r="Q39" s="14">
        <v>0.13</v>
      </c>
      <c r="R39" s="165"/>
      <c r="S39" s="51"/>
      <c r="T39" s="51"/>
      <c r="U39" s="51"/>
      <c r="V39" s="51"/>
      <c r="W39" s="51"/>
      <c r="Y39" s="51"/>
      <c r="Z39" s="51"/>
      <c r="AA39" s="51"/>
      <c r="AC39" s="51"/>
    </row>
    <row r="40" spans="1:29" x14ac:dyDescent="0.15">
      <c r="A40" s="1"/>
      <c r="B40" s="20"/>
      <c r="C40" s="1"/>
      <c r="D40" s="183" t="s">
        <v>147</v>
      </c>
      <c r="E40" s="183"/>
      <c r="F40" s="135"/>
      <c r="G40" s="42"/>
      <c r="H40" s="42"/>
      <c r="I40" s="42"/>
      <c r="J40" s="54"/>
      <c r="K40" s="42"/>
      <c r="L40" s="42"/>
      <c r="M40" s="42"/>
      <c r="N40" s="54"/>
      <c r="O40" s="42"/>
      <c r="P40" s="42"/>
      <c r="Q40" s="42"/>
      <c r="R40" s="165"/>
      <c r="S40" s="51"/>
      <c r="T40" s="51"/>
      <c r="U40" s="51"/>
      <c r="V40" s="51"/>
      <c r="W40" s="51"/>
      <c r="Y40" s="51"/>
      <c r="Z40" s="51"/>
      <c r="AA40" s="51"/>
      <c r="AC40" s="51"/>
    </row>
    <row r="41" spans="1:29" x14ac:dyDescent="0.15">
      <c r="A41" s="1"/>
      <c r="B41" s="20"/>
      <c r="C41" s="1"/>
      <c r="D41" s="8" t="s">
        <v>11</v>
      </c>
      <c r="E41" s="8"/>
      <c r="F41" s="135"/>
      <c r="G41" s="15">
        <v>53</v>
      </c>
      <c r="H41" s="16">
        <f>I41-G41</f>
        <v>50</v>
      </c>
      <c r="I41" s="15">
        <v>103</v>
      </c>
      <c r="J41" s="54"/>
      <c r="K41" s="15">
        <v>52</v>
      </c>
      <c r="L41" s="16">
        <f>M41-K41</f>
        <v>53</v>
      </c>
      <c r="M41" s="15">
        <v>105</v>
      </c>
      <c r="N41" s="54"/>
      <c r="O41" s="15">
        <v>58</v>
      </c>
      <c r="P41" s="16">
        <f>Q41-O41</f>
        <v>59</v>
      </c>
      <c r="Q41" s="15">
        <v>117</v>
      </c>
      <c r="R41" s="165"/>
      <c r="S41" s="51"/>
      <c r="T41" s="51"/>
      <c r="U41" s="51"/>
      <c r="V41" s="51"/>
      <c r="W41" s="51"/>
      <c r="Y41" s="51"/>
      <c r="Z41" s="51"/>
      <c r="AA41" s="51"/>
      <c r="AC41" s="51"/>
    </row>
    <row r="42" spans="1:29" ht="15" x14ac:dyDescent="0.2">
      <c r="A42" s="1"/>
      <c r="B42" s="20"/>
      <c r="C42"/>
      <c r="D42" s="13" t="s">
        <v>12</v>
      </c>
      <c r="E42" s="8"/>
      <c r="F42" s="135"/>
      <c r="G42" s="14">
        <v>0.08</v>
      </c>
      <c r="H42" s="152">
        <v>-0.04</v>
      </c>
      <c r="I42" s="14">
        <v>0.02</v>
      </c>
      <c r="J42" s="54"/>
      <c r="K42" s="14">
        <f>K41/G41-1</f>
        <v>-1.8867924528301883E-2</v>
      </c>
      <c r="L42" s="45">
        <f>L41/H41-1</f>
        <v>6.0000000000000053E-2</v>
      </c>
      <c r="M42" s="14">
        <f>M41/I41-1</f>
        <v>1.9417475728155331E-2</v>
      </c>
      <c r="N42" s="54"/>
      <c r="O42" s="14">
        <f>O41/K41-1</f>
        <v>0.11538461538461542</v>
      </c>
      <c r="P42" s="45">
        <f>P41/L41-1</f>
        <v>0.1132075471698113</v>
      </c>
      <c r="Q42" s="14">
        <f>Q41/M41-1</f>
        <v>0.11428571428571432</v>
      </c>
      <c r="R42" s="165"/>
      <c r="S42" s="51"/>
      <c r="T42" s="51"/>
      <c r="U42" s="51"/>
      <c r="V42" s="51"/>
      <c r="W42" s="51"/>
      <c r="Y42" s="51"/>
      <c r="Z42" s="51"/>
      <c r="AA42" s="51"/>
      <c r="AC42" s="51"/>
    </row>
    <row r="43" spans="1:29" x14ac:dyDescent="0.15">
      <c r="A43" s="1"/>
      <c r="B43" s="20"/>
      <c r="C43" s="1"/>
      <c r="D43" s="13" t="s">
        <v>13</v>
      </c>
      <c r="E43" s="8"/>
      <c r="F43" s="135"/>
      <c r="G43" s="14">
        <v>0.24489795918367346</v>
      </c>
      <c r="H43" s="152">
        <v>9.6153846153846159E-2</v>
      </c>
      <c r="I43" s="14">
        <v>0.16831683168316833</v>
      </c>
      <c r="J43" s="54"/>
      <c r="K43" s="14">
        <v>0.11320754716981132</v>
      </c>
      <c r="L43" s="152">
        <v>0.12</v>
      </c>
      <c r="M43" s="14">
        <v>0.11650485436893204</v>
      </c>
      <c r="N43" s="54"/>
      <c r="O43" s="14">
        <v>7.6923076923076927E-2</v>
      </c>
      <c r="P43" s="152">
        <v>7.5471698113207544E-2</v>
      </c>
      <c r="Q43" s="14">
        <v>7.6190476190476197E-2</v>
      </c>
      <c r="R43" s="165"/>
      <c r="S43" s="51"/>
      <c r="T43" s="51"/>
      <c r="U43" s="51"/>
      <c r="V43" s="51"/>
      <c r="W43" s="51"/>
      <c r="Y43" s="51"/>
      <c r="Z43" s="51"/>
      <c r="AA43" s="51"/>
      <c r="AC43" s="51"/>
    </row>
    <row r="44" spans="1:29" ht="15" x14ac:dyDescent="0.15">
      <c r="A44" s="1"/>
      <c r="B44" s="20"/>
      <c r="C44" s="1"/>
      <c r="D44" s="8" t="s">
        <v>157</v>
      </c>
      <c r="E44" s="8"/>
      <c r="F44" s="135"/>
      <c r="G44" s="15">
        <v>-3</v>
      </c>
      <c r="H44" s="16">
        <f>I44-G44</f>
        <v>1</v>
      </c>
      <c r="I44" s="15">
        <v>-2</v>
      </c>
      <c r="J44" s="54"/>
      <c r="K44" s="15">
        <v>1</v>
      </c>
      <c r="L44" s="16">
        <f>M44-K44</f>
        <v>2</v>
      </c>
      <c r="M44" s="15">
        <v>3</v>
      </c>
      <c r="N44" s="54"/>
      <c r="O44" s="15">
        <v>3</v>
      </c>
      <c r="P44" s="16">
        <f>Q44-O44</f>
        <v>2</v>
      </c>
      <c r="Q44" s="15">
        <v>5</v>
      </c>
      <c r="R44" s="165"/>
      <c r="S44" s="51"/>
      <c r="T44" s="51"/>
      <c r="U44" s="51"/>
      <c r="V44" s="51"/>
      <c r="W44" s="51"/>
      <c r="Y44" s="51"/>
      <c r="Z44" s="51"/>
      <c r="AA44" s="51"/>
      <c r="AC44" s="51"/>
    </row>
    <row r="45" spans="1:29" x14ac:dyDescent="0.15">
      <c r="A45" s="1"/>
      <c r="B45" s="20"/>
      <c r="C45" s="1"/>
      <c r="D45" s="13" t="s">
        <v>14</v>
      </c>
      <c r="E45" s="8"/>
      <c r="F45" s="135"/>
      <c r="G45" s="14">
        <f>G44/G41</f>
        <v>-5.6603773584905662E-2</v>
      </c>
      <c r="H45" s="14">
        <f t="shared" ref="H45:Q45" si="10">H44/H41</f>
        <v>0.02</v>
      </c>
      <c r="I45" s="14">
        <f t="shared" si="10"/>
        <v>-1.9417475728155338E-2</v>
      </c>
      <c r="J45" s="54"/>
      <c r="K45" s="14">
        <f t="shared" si="10"/>
        <v>1.9230769230769232E-2</v>
      </c>
      <c r="L45" s="45">
        <f t="shared" si="10"/>
        <v>3.7735849056603772E-2</v>
      </c>
      <c r="M45" s="14">
        <f t="shared" si="10"/>
        <v>2.8571428571428571E-2</v>
      </c>
      <c r="N45" s="54"/>
      <c r="O45" s="14">
        <f t="shared" si="10"/>
        <v>5.1724137931034482E-2</v>
      </c>
      <c r="P45" s="45">
        <f t="shared" si="10"/>
        <v>3.3898305084745763E-2</v>
      </c>
      <c r="Q45" s="14">
        <f t="shared" si="10"/>
        <v>4.2735042735042736E-2</v>
      </c>
      <c r="R45" s="165"/>
      <c r="S45" s="51"/>
      <c r="T45" s="51"/>
      <c r="U45" s="51"/>
      <c r="V45" s="51"/>
      <c r="W45" s="51"/>
      <c r="Y45" s="51"/>
      <c r="Z45" s="51"/>
      <c r="AA45" s="51"/>
      <c r="AC45" s="51"/>
    </row>
    <row r="46" spans="1:29" x14ac:dyDescent="0.15">
      <c r="A46" s="1"/>
      <c r="B46" s="20"/>
      <c r="C46" s="1"/>
      <c r="D46" s="8" t="s">
        <v>19</v>
      </c>
      <c r="E46" s="8"/>
      <c r="F46" s="135"/>
      <c r="G46" s="15">
        <v>-4</v>
      </c>
      <c r="H46" s="16">
        <f>I46-G46</f>
        <v>0</v>
      </c>
      <c r="I46" s="15">
        <v>-4</v>
      </c>
      <c r="J46" s="54"/>
      <c r="K46" s="15">
        <v>1</v>
      </c>
      <c r="L46" s="16">
        <f>M46-K46</f>
        <v>2</v>
      </c>
      <c r="M46" s="15">
        <v>3</v>
      </c>
      <c r="N46" s="54"/>
      <c r="O46" s="15">
        <v>2</v>
      </c>
      <c r="P46" s="16">
        <f>Q46-O46</f>
        <v>2</v>
      </c>
      <c r="Q46" s="15">
        <v>4</v>
      </c>
      <c r="R46" s="165"/>
      <c r="S46" s="51"/>
      <c r="T46" s="51"/>
      <c r="U46" s="51"/>
      <c r="V46" s="51"/>
      <c r="W46" s="51"/>
      <c r="Y46" s="51"/>
      <c r="Z46" s="51"/>
      <c r="AA46" s="51"/>
      <c r="AC46" s="51"/>
    </row>
    <row r="47" spans="1:29" x14ac:dyDescent="0.15">
      <c r="A47" s="1"/>
      <c r="B47" s="20"/>
      <c r="C47" s="1"/>
      <c r="D47" s="13" t="s">
        <v>16</v>
      </c>
      <c r="E47" s="8"/>
      <c r="F47" s="135"/>
      <c r="G47" s="14">
        <f>G46/G41</f>
        <v>-7.5471698113207544E-2</v>
      </c>
      <c r="H47" s="14">
        <f t="shared" ref="H47:I47" si="11">H46/H41</f>
        <v>0</v>
      </c>
      <c r="I47" s="14">
        <f t="shared" si="11"/>
        <v>-3.8834951456310676E-2</v>
      </c>
      <c r="J47" s="54"/>
      <c r="K47" s="14">
        <f>K46/K41</f>
        <v>1.9230769230769232E-2</v>
      </c>
      <c r="L47" s="45">
        <f>L46/L41</f>
        <v>3.7735849056603772E-2</v>
      </c>
      <c r="M47" s="14">
        <f t="shared" ref="M47" si="12">M46/M41</f>
        <v>2.8571428571428571E-2</v>
      </c>
      <c r="N47" s="54"/>
      <c r="O47" s="14">
        <f>O46/O41</f>
        <v>3.4482758620689655E-2</v>
      </c>
      <c r="P47" s="45">
        <f>P46/P41</f>
        <v>3.3898305084745763E-2</v>
      </c>
      <c r="Q47" s="14">
        <f>Q46/Q41</f>
        <v>3.4188034188034191E-2</v>
      </c>
      <c r="R47" s="165"/>
      <c r="S47" s="51"/>
      <c r="T47" s="51"/>
      <c r="U47" s="51"/>
      <c r="V47" s="51"/>
      <c r="W47" s="51"/>
      <c r="Y47" s="51"/>
      <c r="Z47" s="51"/>
      <c r="AA47" s="51"/>
      <c r="AC47" s="51"/>
    </row>
    <row r="48" spans="1:29" x14ac:dyDescent="0.15">
      <c r="A48" s="1"/>
      <c r="B48" s="20"/>
      <c r="C48" s="1"/>
      <c r="D48" s="8" t="s">
        <v>148</v>
      </c>
      <c r="E48" s="8"/>
      <c r="F48" s="135"/>
      <c r="G48" s="15">
        <v>16.391068000000001</v>
      </c>
      <c r="H48" s="16">
        <f>I48-G48</f>
        <v>15.978298999999996</v>
      </c>
      <c r="I48" s="15">
        <v>32.369366999999997</v>
      </c>
      <c r="J48" s="54"/>
      <c r="K48" s="15">
        <v>16.83671</v>
      </c>
      <c r="L48" s="16">
        <f>M48-K48</f>
        <v>16.563357999999997</v>
      </c>
      <c r="M48" s="15">
        <v>33.400067999999997</v>
      </c>
      <c r="N48" s="54"/>
      <c r="O48" s="15">
        <v>17.428844999999999</v>
      </c>
      <c r="P48" s="16">
        <f>Q48-O48</f>
        <v>18.118407000000001</v>
      </c>
      <c r="Q48" s="15">
        <v>35.547252</v>
      </c>
      <c r="R48" s="165"/>
      <c r="S48" s="51"/>
      <c r="T48" s="51"/>
      <c r="U48" s="51"/>
      <c r="V48" s="51"/>
      <c r="W48" s="51"/>
      <c r="Y48" s="51"/>
      <c r="Z48" s="51"/>
      <c r="AA48" s="51"/>
      <c r="AC48" s="51"/>
    </row>
    <row r="49" spans="1:29" x14ac:dyDescent="0.15">
      <c r="A49" s="1"/>
      <c r="B49" s="20"/>
      <c r="C49" s="1"/>
      <c r="D49" s="13" t="s">
        <v>36</v>
      </c>
      <c r="E49" s="8"/>
      <c r="F49" s="135"/>
      <c r="G49" s="14">
        <v>0.09</v>
      </c>
      <c r="H49" s="152">
        <v>-0.01</v>
      </c>
      <c r="I49" s="14">
        <v>0.04</v>
      </c>
      <c r="J49" s="54"/>
      <c r="K49" s="14">
        <f>K48/G48-1</f>
        <v>2.7188100250697511E-2</v>
      </c>
      <c r="L49" s="45">
        <f>L48/H48-1</f>
        <v>3.6615850035100816E-2</v>
      </c>
      <c r="M49" s="14">
        <f>M48/I48-1</f>
        <v>3.1841864562875077E-2</v>
      </c>
      <c r="N49" s="54"/>
      <c r="O49" s="14">
        <f>O48/K48-1</f>
        <v>3.5169281884643633E-2</v>
      </c>
      <c r="P49" s="45">
        <f>P48/L48-1</f>
        <v>9.3884887351949109E-2</v>
      </c>
      <c r="Q49" s="14">
        <f>Q48/M48-1</f>
        <v>6.4286815224448235E-2</v>
      </c>
      <c r="R49" s="165"/>
      <c r="S49" s="51"/>
      <c r="T49" s="51"/>
      <c r="U49" s="51"/>
      <c r="V49" s="51"/>
      <c r="W49" s="51"/>
      <c r="Y49" s="51"/>
      <c r="Z49" s="51"/>
      <c r="AA49" s="51"/>
      <c r="AC49" s="51"/>
    </row>
    <row r="50" spans="1:29" x14ac:dyDescent="0.15">
      <c r="A50" s="1"/>
      <c r="B50" s="20"/>
      <c r="C50" s="1"/>
      <c r="D50" s="210" t="s">
        <v>38</v>
      </c>
      <c r="E50" s="8"/>
      <c r="F50" s="135"/>
      <c r="G50" s="15">
        <v>187.21917307010929</v>
      </c>
      <c r="H50" s="16">
        <f>I50-G50</f>
        <v>190.21530412909013</v>
      </c>
      <c r="I50" s="15">
        <v>377.43447719919942</v>
      </c>
      <c r="J50" s="54"/>
      <c r="K50" s="15">
        <v>190.42938362819913</v>
      </c>
      <c r="L50" s="16">
        <f>M50-K50</f>
        <v>199.58230424502571</v>
      </c>
      <c r="M50" s="15">
        <v>390.01168787322484</v>
      </c>
      <c r="N50" s="54"/>
      <c r="O50" s="15">
        <v>221.24485069834469</v>
      </c>
      <c r="P50" s="16">
        <f>Q50-O50</f>
        <v>233.94418711024269</v>
      </c>
      <c r="Q50" s="15">
        <v>455.18903780858739</v>
      </c>
      <c r="R50" s="165"/>
      <c r="S50" s="51"/>
      <c r="T50" s="51"/>
      <c r="U50" s="51"/>
      <c r="V50" s="51"/>
      <c r="W50" s="51"/>
      <c r="Y50" s="51"/>
      <c r="Z50" s="51"/>
      <c r="AA50" s="51"/>
      <c r="AC50" s="51"/>
    </row>
    <row r="51" spans="1:29" ht="15" x14ac:dyDescent="0.2">
      <c r="A51" s="1"/>
      <c r="B51" s="20"/>
      <c r="C51"/>
      <c r="D51" s="13" t="s">
        <v>12</v>
      </c>
      <c r="E51" s="8"/>
      <c r="F51" s="135"/>
      <c r="G51" s="14">
        <v>0.08</v>
      </c>
      <c r="H51" s="152">
        <v>-0.04</v>
      </c>
      <c r="I51" s="14">
        <v>0.02</v>
      </c>
      <c r="J51" s="54"/>
      <c r="K51" s="14">
        <f>K50/G50-1</f>
        <v>1.7146804493617163E-2</v>
      </c>
      <c r="L51" s="45">
        <f>L50/H50-1</f>
        <v>4.924419808817615E-2</v>
      </c>
      <c r="M51" s="14">
        <f>M50/I50-1</f>
        <v>3.3322898234830589E-2</v>
      </c>
      <c r="N51" s="54"/>
      <c r="O51" s="14">
        <f>O50/K50-1</f>
        <v>0.16182096734772156</v>
      </c>
      <c r="P51" s="45">
        <f>P50/L50-1</f>
        <v>0.17216898559819782</v>
      </c>
      <c r="Q51" s="14">
        <f>Q50/M50-1</f>
        <v>0.16711640179498599</v>
      </c>
      <c r="R51" s="165"/>
      <c r="S51" s="51"/>
      <c r="T51" s="51"/>
      <c r="U51" s="51"/>
      <c r="V51" s="51"/>
      <c r="W51" s="51"/>
      <c r="Y51" s="51"/>
      <c r="Z51" s="51"/>
      <c r="AA51" s="51"/>
      <c r="AC51" s="51"/>
    </row>
    <row r="52" spans="1:29" s="40" customFormat="1" ht="14" thickBot="1" x14ac:dyDescent="0.2">
      <c r="A52" s="106"/>
      <c r="B52" s="39"/>
      <c r="C52" s="184"/>
      <c r="D52" s="13" t="s">
        <v>13</v>
      </c>
      <c r="E52" s="184"/>
      <c r="F52" s="135"/>
      <c r="G52" s="131">
        <v>0.13</v>
      </c>
      <c r="H52" s="153">
        <v>0.1</v>
      </c>
      <c r="I52" s="131">
        <v>0.11</v>
      </c>
      <c r="J52" s="54"/>
      <c r="K52" s="131">
        <v>0.15</v>
      </c>
      <c r="L52" s="153">
        <v>0.16</v>
      </c>
      <c r="M52" s="131">
        <v>0.16</v>
      </c>
      <c r="N52" s="54"/>
      <c r="O52" s="131">
        <v>0.13</v>
      </c>
      <c r="P52" s="153">
        <v>0.15</v>
      </c>
      <c r="Q52" s="131">
        <v>0.14000000000000001</v>
      </c>
      <c r="R52" s="165"/>
      <c r="S52" s="51"/>
      <c r="T52" s="51"/>
      <c r="U52" s="51"/>
      <c r="V52" s="51"/>
      <c r="W52" s="51"/>
      <c r="X52" s="1"/>
      <c r="Y52" s="51"/>
      <c r="Z52" s="51"/>
      <c r="AA52" s="51"/>
      <c r="AB52" s="1"/>
      <c r="AC52" s="51"/>
    </row>
    <row r="53" spans="1:29" x14ac:dyDescent="0.15">
      <c r="B53" s="20"/>
      <c r="D53" s="23"/>
      <c r="E53" s="23"/>
      <c r="Q53" s="202"/>
      <c r="R53" s="3"/>
    </row>
    <row r="54" spans="1:29" x14ac:dyDescent="0.15">
      <c r="B54" s="20"/>
      <c r="D54" s="23" t="s">
        <v>25</v>
      </c>
      <c r="E54" s="23"/>
      <c r="Q54" s="26"/>
      <c r="R54" s="3"/>
    </row>
    <row r="55" spans="1:29" x14ac:dyDescent="0.15">
      <c r="B55" s="20"/>
      <c r="D55" s="24" t="s">
        <v>26</v>
      </c>
      <c r="E55" s="23" t="s">
        <v>200</v>
      </c>
      <c r="Q55" s="26"/>
      <c r="R55" s="3"/>
    </row>
    <row r="56" spans="1:29" x14ac:dyDescent="0.15">
      <c r="B56" s="20"/>
      <c r="D56" s="23"/>
      <c r="E56" s="23" t="s">
        <v>201</v>
      </c>
      <c r="Q56" s="26"/>
      <c r="R56" s="3"/>
    </row>
    <row r="57" spans="1:29" x14ac:dyDescent="0.15">
      <c r="B57" s="20"/>
      <c r="D57" s="24" t="s">
        <v>27</v>
      </c>
      <c r="E57" s="23" t="s">
        <v>28</v>
      </c>
      <c r="Q57" s="26"/>
      <c r="R57" s="3"/>
    </row>
    <row r="58" spans="1:29" x14ac:dyDescent="0.15">
      <c r="B58" s="20"/>
      <c r="D58" s="24" t="s">
        <v>29</v>
      </c>
      <c r="E58" s="23" t="s">
        <v>204</v>
      </c>
      <c r="Q58" s="26"/>
      <c r="R58" s="3"/>
    </row>
    <row r="59" spans="1:29" x14ac:dyDescent="0.15">
      <c r="B59" s="20"/>
      <c r="D59" s="24" t="s">
        <v>30</v>
      </c>
      <c r="E59" s="23" t="s">
        <v>87</v>
      </c>
      <c r="Q59" s="26"/>
      <c r="R59" s="3"/>
    </row>
    <row r="60" spans="1:29" x14ac:dyDescent="0.15">
      <c r="B60" s="20"/>
      <c r="D60" s="24" t="s">
        <v>53</v>
      </c>
      <c r="E60" s="23" t="s">
        <v>203</v>
      </c>
      <c r="Q60" s="26"/>
      <c r="R60" s="3"/>
    </row>
    <row r="61" spans="1:29" ht="14" thickBot="1" x14ac:dyDescent="0.2">
      <c r="B61" s="29"/>
      <c r="C61" s="30"/>
      <c r="D61" s="81" t="s">
        <v>54</v>
      </c>
      <c r="E61" s="43" t="s">
        <v>88</v>
      </c>
      <c r="F61" s="30"/>
      <c r="G61" s="30"/>
      <c r="H61" s="30"/>
      <c r="I61" s="30"/>
      <c r="J61" s="30"/>
      <c r="K61" s="30"/>
      <c r="L61" s="30"/>
      <c r="M61" s="30"/>
      <c r="N61" s="30"/>
      <c r="O61" s="30"/>
      <c r="P61" s="30"/>
      <c r="Q61" s="131"/>
      <c r="R61" s="165"/>
    </row>
    <row r="62" spans="1:29" s="3" customFormat="1" ht="6" customHeight="1" x14ac:dyDescent="0.15">
      <c r="A62" s="103"/>
      <c r="B62" s="1"/>
      <c r="C62" s="2"/>
      <c r="D62" s="2"/>
      <c r="E62" s="1"/>
      <c r="F62" s="1"/>
      <c r="G62" s="1"/>
      <c r="H62" s="1"/>
      <c r="I62" s="1"/>
      <c r="J62" s="1"/>
      <c r="K62" s="1"/>
      <c r="L62" s="1"/>
      <c r="M62" s="1"/>
      <c r="N62" s="1"/>
      <c r="O62" s="1"/>
    </row>
  </sheetData>
  <protectedRanges>
    <protectedRange sqref="M39:N41 Q39:R41 M52:N52 Q52:R52 R42 Q43:R43 Q48:R48 R47 M48:N48 Q46:R46 R44:R45 M46:N46 Q44 M43:N44 R49:R51" name="Range1_1_1"/>
    <protectedRange sqref="M38:N38 Q38" name="Range1_1_1_1"/>
  </protectedRanges>
  <mergeCells count="3">
    <mergeCell ref="G2:I2"/>
    <mergeCell ref="K2:M2"/>
    <mergeCell ref="O2:Q2"/>
  </mergeCells>
  <pageMargins left="0.7" right="0.7" top="0.75" bottom="0.75" header="0.3" footer="0.3"/>
  <pageSetup scale="59" orientation="landscape" r:id="rId1"/>
  <ignoredErrors>
    <ignoredError sqref="H10:I60 O10:P60 K10:M60" formula="1"/>
    <ignoredError sqref="D55:D6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5625D-D591-487F-BA79-64F33A3BAFCD}">
  <sheetPr>
    <pageSetUpPr fitToPage="1"/>
  </sheetPr>
  <dimension ref="A1:AC74"/>
  <sheetViews>
    <sheetView showGridLines="0" zoomScaleNormal="100" workbookViewId="0">
      <pane xSplit="5" ySplit="3" topLeftCell="F4" activePane="bottomRight" state="frozen"/>
      <selection pane="topRight" activeCell="F1" sqref="F1"/>
      <selection pane="bottomLeft" activeCell="A4" sqref="A4"/>
      <selection pane="bottomRight" activeCell="B2" sqref="B2"/>
    </sheetView>
  </sheetViews>
  <sheetFormatPr baseColWidth="10" defaultColWidth="9.1640625" defaultRowHeight="13" x14ac:dyDescent="0.15"/>
  <cols>
    <col min="1" max="1" width="2.1640625" style="104" customWidth="1"/>
    <col min="2" max="2" width="4.5" style="1" customWidth="1" collapsed="1"/>
    <col min="3" max="3" width="33.83203125" style="2" customWidth="1"/>
    <col min="4" max="4" width="2.83203125" style="2" customWidth="1"/>
    <col min="5" max="5" width="44.5" style="1" customWidth="1"/>
    <col min="6" max="6" width="2.1640625" style="1" customWidth="1"/>
    <col min="7" max="9" width="12.1640625" style="1" customWidth="1"/>
    <col min="10" max="10" width="2.1640625" style="1" customWidth="1"/>
    <col min="11" max="13" width="12.1640625" style="1" customWidth="1"/>
    <col min="14" max="14" width="2.1640625" style="1" customWidth="1"/>
    <col min="15" max="15" width="12.1640625" style="1" customWidth="1"/>
    <col min="16" max="16" width="12.1640625" style="3" customWidth="1"/>
    <col min="17" max="17" width="12.1640625" style="1" customWidth="1"/>
    <col min="18" max="16384" width="9.1640625" style="1"/>
  </cols>
  <sheetData>
    <row r="1" spans="1:29" ht="7.5" customHeight="1" thickBot="1" x14ac:dyDescent="0.2">
      <c r="E1" s="2"/>
      <c r="P1" s="1"/>
    </row>
    <row r="2" spans="1:29" x14ac:dyDescent="0.15">
      <c r="B2" s="4" t="s">
        <v>22</v>
      </c>
      <c r="C2" s="28"/>
      <c r="D2" s="5"/>
      <c r="E2" s="28"/>
      <c r="F2" s="73"/>
      <c r="G2" s="213" t="s">
        <v>1</v>
      </c>
      <c r="H2" s="214"/>
      <c r="I2" s="215"/>
      <c r="J2" s="73"/>
      <c r="K2" s="213" t="s">
        <v>2</v>
      </c>
      <c r="L2" s="214"/>
      <c r="M2" s="215"/>
      <c r="N2" s="73"/>
      <c r="O2" s="213" t="s">
        <v>3</v>
      </c>
      <c r="P2" s="214"/>
      <c r="Q2" s="215"/>
    </row>
    <row r="3" spans="1:29" x14ac:dyDescent="0.15">
      <c r="B3" s="20"/>
      <c r="C3" s="7"/>
      <c r="D3" s="3" t="s">
        <v>181</v>
      </c>
      <c r="E3" s="8"/>
      <c r="F3" s="74"/>
      <c r="G3" s="9" t="s">
        <v>4</v>
      </c>
      <c r="H3" s="9" t="s">
        <v>5</v>
      </c>
      <c r="I3" s="9" t="s">
        <v>1</v>
      </c>
      <c r="J3" s="53"/>
      <c r="K3" s="9" t="s">
        <v>6</v>
      </c>
      <c r="L3" s="9" t="s">
        <v>7</v>
      </c>
      <c r="M3" s="9" t="s">
        <v>2</v>
      </c>
      <c r="N3" s="53"/>
      <c r="O3" s="9" t="s">
        <v>8</v>
      </c>
      <c r="P3" s="9" t="s">
        <v>9</v>
      </c>
      <c r="Q3" s="9" t="s">
        <v>3</v>
      </c>
      <c r="R3" s="164"/>
    </row>
    <row r="4" spans="1:29" s="3" customFormat="1" x14ac:dyDescent="0.15">
      <c r="A4" s="104"/>
      <c r="B4" s="20"/>
      <c r="C4" s="7"/>
      <c r="D4" s="56" t="s">
        <v>10</v>
      </c>
      <c r="E4" s="56"/>
      <c r="F4" s="135"/>
      <c r="G4" s="58"/>
      <c r="H4" s="58"/>
      <c r="I4" s="58"/>
      <c r="J4" s="54"/>
      <c r="K4" s="58"/>
      <c r="L4" s="58"/>
      <c r="M4" s="58"/>
      <c r="N4" s="54"/>
      <c r="O4" s="58"/>
      <c r="P4" s="58"/>
      <c r="Q4" s="58"/>
      <c r="R4" s="165"/>
    </row>
    <row r="5" spans="1:29" x14ac:dyDescent="0.15">
      <c r="B5" s="20"/>
      <c r="C5" s="19" t="s">
        <v>32</v>
      </c>
      <c r="D5" s="68" t="s">
        <v>89</v>
      </c>
      <c r="E5" s="68"/>
      <c r="F5" s="135"/>
      <c r="G5" s="69"/>
      <c r="H5" s="69"/>
      <c r="I5" s="69"/>
      <c r="J5" s="54"/>
      <c r="K5" s="69"/>
      <c r="L5" s="69"/>
      <c r="M5" s="69"/>
      <c r="N5" s="54"/>
      <c r="O5" s="69"/>
      <c r="P5" s="69"/>
      <c r="Q5" s="69"/>
      <c r="R5" s="165"/>
    </row>
    <row r="6" spans="1:29" x14ac:dyDescent="0.15">
      <c r="B6" s="20"/>
      <c r="D6" s="8" t="s">
        <v>11</v>
      </c>
      <c r="E6" s="8"/>
      <c r="F6" s="135"/>
      <c r="G6" s="16">
        <v>63</v>
      </c>
      <c r="H6" s="16">
        <f>I6-G6</f>
        <v>71</v>
      </c>
      <c r="I6" s="16">
        <v>134</v>
      </c>
      <c r="J6" s="54"/>
      <c r="K6" s="16">
        <v>71</v>
      </c>
      <c r="L6" s="16">
        <f>M6-K6</f>
        <v>77</v>
      </c>
      <c r="M6" s="16">
        <v>148</v>
      </c>
      <c r="N6" s="54"/>
      <c r="O6" s="16">
        <v>85</v>
      </c>
      <c r="P6" s="16">
        <f>Q6-O6</f>
        <v>85</v>
      </c>
      <c r="Q6" s="16">
        <v>170</v>
      </c>
      <c r="R6" s="165"/>
      <c r="S6" s="51"/>
      <c r="T6" s="51"/>
      <c r="U6" s="51"/>
      <c r="V6" s="51"/>
      <c r="W6" s="51"/>
      <c r="Y6" s="51"/>
      <c r="Z6" s="51"/>
      <c r="AA6" s="51"/>
      <c r="AC6" s="51"/>
    </row>
    <row r="7" spans="1:29" x14ac:dyDescent="0.15">
      <c r="B7" s="20"/>
      <c r="C7" s="1"/>
      <c r="D7" s="13" t="s">
        <v>12</v>
      </c>
      <c r="E7" s="8"/>
      <c r="F7" s="135"/>
      <c r="G7" s="14">
        <v>1.7391304347826089</v>
      </c>
      <c r="H7" s="14">
        <v>0.16393442622950816</v>
      </c>
      <c r="I7" s="14">
        <v>0.59523809523809534</v>
      </c>
      <c r="J7" s="54"/>
      <c r="K7" s="14">
        <f>K6/G6-1</f>
        <v>0.12698412698412698</v>
      </c>
      <c r="L7" s="14">
        <f>L6/H6-1</f>
        <v>8.4507042253521236E-2</v>
      </c>
      <c r="M7" s="14">
        <f>M6/I6-1</f>
        <v>0.10447761194029859</v>
      </c>
      <c r="N7" s="54"/>
      <c r="O7" s="14">
        <f>O6/K6-1</f>
        <v>0.19718309859154926</v>
      </c>
      <c r="P7" s="14">
        <f>P6/L6-1</f>
        <v>0.10389610389610393</v>
      </c>
      <c r="Q7" s="14">
        <f>Q6/M6-1</f>
        <v>0.14864864864864868</v>
      </c>
      <c r="R7" s="165"/>
      <c r="S7" s="51"/>
      <c r="T7" s="51"/>
      <c r="U7" s="51"/>
      <c r="V7" s="51"/>
      <c r="W7" s="51"/>
      <c r="Y7" s="51"/>
      <c r="Z7" s="51"/>
      <c r="AA7" s="51"/>
      <c r="AC7" s="51"/>
    </row>
    <row r="8" spans="1:29" x14ac:dyDescent="0.15">
      <c r="B8" s="20"/>
      <c r="C8" s="1"/>
      <c r="D8" s="13" t="s">
        <v>13</v>
      </c>
      <c r="E8" s="8"/>
      <c r="F8" s="135"/>
      <c r="G8" s="14">
        <v>0.3</v>
      </c>
      <c r="H8" s="14">
        <v>0.18</v>
      </c>
      <c r="I8" s="14">
        <v>0.21</v>
      </c>
      <c r="J8" s="54"/>
      <c r="K8" s="14">
        <v>0.11</v>
      </c>
      <c r="L8" s="14">
        <v>0.09</v>
      </c>
      <c r="M8" s="14">
        <v>0.09</v>
      </c>
      <c r="N8" s="54"/>
      <c r="O8" s="14">
        <v>0.2</v>
      </c>
      <c r="P8" s="14">
        <v>0.12</v>
      </c>
      <c r="Q8" s="14">
        <v>0.16</v>
      </c>
      <c r="R8" s="165"/>
      <c r="S8" s="51"/>
      <c r="T8" s="51"/>
      <c r="U8" s="51"/>
      <c r="V8" s="51"/>
      <c r="W8" s="51"/>
      <c r="Y8" s="51"/>
      <c r="Z8" s="51"/>
      <c r="AA8" s="51"/>
      <c r="AC8" s="51"/>
    </row>
    <row r="9" spans="1:29" ht="15" x14ac:dyDescent="0.15">
      <c r="B9" s="20"/>
      <c r="C9" s="1"/>
      <c r="D9" s="8" t="s">
        <v>214</v>
      </c>
      <c r="E9" s="8"/>
      <c r="F9" s="135"/>
      <c r="G9" s="16">
        <v>-49</v>
      </c>
      <c r="H9" s="16">
        <f>I9-G9</f>
        <v>-42</v>
      </c>
      <c r="I9" s="16">
        <v>-91</v>
      </c>
      <c r="J9" s="54"/>
      <c r="K9" s="16">
        <v>-43</v>
      </c>
      <c r="L9" s="16">
        <f>M9-K9</f>
        <v>-21</v>
      </c>
      <c r="M9" s="16">
        <v>-64</v>
      </c>
      <c r="N9" s="54"/>
      <c r="O9" s="16">
        <v>-3</v>
      </c>
      <c r="P9" s="16">
        <f>Q9-O9</f>
        <v>-11</v>
      </c>
      <c r="Q9" s="16">
        <v>-14</v>
      </c>
      <c r="R9" s="165"/>
      <c r="S9" s="51"/>
      <c r="T9" s="51"/>
      <c r="U9" s="51"/>
      <c r="V9" s="51"/>
      <c r="W9" s="51"/>
      <c r="Y9" s="51"/>
      <c r="Z9" s="51"/>
      <c r="AA9" s="51"/>
      <c r="AC9" s="51"/>
    </row>
    <row r="10" spans="1:29" x14ac:dyDescent="0.15">
      <c r="B10" s="20"/>
      <c r="C10" s="1"/>
      <c r="D10" s="13" t="s">
        <v>14</v>
      </c>
      <c r="E10" s="8"/>
      <c r="F10" s="135"/>
      <c r="G10" s="14">
        <f>G9/G6</f>
        <v>-0.77777777777777779</v>
      </c>
      <c r="H10" s="14">
        <f>H9/H6</f>
        <v>-0.59154929577464788</v>
      </c>
      <c r="I10" s="14">
        <f>I9/I6</f>
        <v>-0.67910447761194026</v>
      </c>
      <c r="J10" s="54"/>
      <c r="K10" s="14">
        <f>K9/K6</f>
        <v>-0.60563380281690138</v>
      </c>
      <c r="L10" s="14">
        <f>L9/L6</f>
        <v>-0.27272727272727271</v>
      </c>
      <c r="M10" s="14">
        <f>M9/M6</f>
        <v>-0.43243243243243246</v>
      </c>
      <c r="N10" s="54"/>
      <c r="O10" s="14">
        <f>O9/O6</f>
        <v>-3.5294117647058823E-2</v>
      </c>
      <c r="P10" s="14">
        <f>P9/P6</f>
        <v>-0.12941176470588237</v>
      </c>
      <c r="Q10" s="14">
        <f>Q9/Q6</f>
        <v>-8.2352941176470587E-2</v>
      </c>
      <c r="R10" s="165"/>
      <c r="S10" s="51"/>
      <c r="T10" s="51"/>
      <c r="U10" s="51"/>
      <c r="V10" s="51"/>
      <c r="W10" s="51"/>
      <c r="Y10" s="51"/>
      <c r="Z10" s="51"/>
      <c r="AA10" s="51"/>
      <c r="AC10" s="51"/>
    </row>
    <row r="11" spans="1:29" ht="15" x14ac:dyDescent="0.15">
      <c r="B11" s="20"/>
      <c r="C11" s="1"/>
      <c r="D11" s="8" t="s">
        <v>15</v>
      </c>
      <c r="E11" s="8"/>
      <c r="F11" s="135"/>
      <c r="G11" s="16">
        <v>-68</v>
      </c>
      <c r="H11" s="16">
        <f>I11-G11</f>
        <v>-63</v>
      </c>
      <c r="I11" s="16">
        <v>-131</v>
      </c>
      <c r="J11" s="54"/>
      <c r="K11" s="16">
        <v>-66</v>
      </c>
      <c r="L11" s="16">
        <f>M11-K11</f>
        <v>-32</v>
      </c>
      <c r="M11" s="16">
        <v>-98</v>
      </c>
      <c r="N11" s="54"/>
      <c r="O11" s="16">
        <v>-13</v>
      </c>
      <c r="P11" s="16">
        <f>Q11-O11</f>
        <v>-20</v>
      </c>
      <c r="Q11" s="16">
        <v>-33</v>
      </c>
      <c r="R11" s="165"/>
      <c r="S11" s="51"/>
      <c r="T11" s="51"/>
      <c r="U11" s="51"/>
      <c r="V11" s="51"/>
      <c r="W11" s="51"/>
      <c r="Y11" s="51"/>
      <c r="Z11" s="51"/>
      <c r="AA11" s="51"/>
      <c r="AC11" s="51"/>
    </row>
    <row r="12" spans="1:29" x14ac:dyDescent="0.15">
      <c r="B12" s="20"/>
      <c r="C12" s="1"/>
      <c r="D12" s="13" t="s">
        <v>16</v>
      </c>
      <c r="E12" s="8"/>
      <c r="F12" s="135"/>
      <c r="G12" s="14">
        <f>G11/G6</f>
        <v>-1.0793650793650793</v>
      </c>
      <c r="H12" s="14">
        <f>H11/H6</f>
        <v>-0.88732394366197187</v>
      </c>
      <c r="I12" s="14">
        <f>I11/I6</f>
        <v>-0.97761194029850751</v>
      </c>
      <c r="J12" s="54"/>
      <c r="K12" s="14">
        <f>K11/K6</f>
        <v>-0.92957746478873238</v>
      </c>
      <c r="L12" s="14">
        <f>L11/L6</f>
        <v>-0.41558441558441561</v>
      </c>
      <c r="M12" s="14">
        <f>M11/M6</f>
        <v>-0.66216216216216217</v>
      </c>
      <c r="N12" s="54"/>
      <c r="O12" s="14">
        <f>O11/O6</f>
        <v>-0.15294117647058825</v>
      </c>
      <c r="P12" s="14">
        <f>P11/P6</f>
        <v>-0.23529411764705882</v>
      </c>
      <c r="Q12" s="14">
        <f>Q11/Q6</f>
        <v>-0.19411764705882353</v>
      </c>
      <c r="R12" s="165"/>
      <c r="S12" s="51"/>
      <c r="T12" s="51"/>
      <c r="U12" s="51"/>
      <c r="V12" s="51"/>
      <c r="W12" s="51"/>
      <c r="Y12" s="51"/>
      <c r="Z12" s="51"/>
      <c r="AA12" s="51"/>
      <c r="AC12" s="51"/>
    </row>
    <row r="13" spans="1:29" x14ac:dyDescent="0.15">
      <c r="B13" s="20"/>
      <c r="C13" s="1"/>
      <c r="D13" s="13"/>
      <c r="E13" s="8"/>
      <c r="F13" s="135"/>
      <c r="G13" s="14"/>
      <c r="H13" s="14"/>
      <c r="I13" s="38"/>
      <c r="J13" s="54"/>
      <c r="K13" s="14"/>
      <c r="L13" s="14"/>
      <c r="M13" s="38"/>
      <c r="N13" s="54"/>
      <c r="O13" s="14"/>
      <c r="P13" s="14"/>
      <c r="Q13" s="38"/>
      <c r="R13" s="165"/>
      <c r="S13" s="51"/>
      <c r="T13" s="51"/>
      <c r="U13" s="51"/>
      <c r="V13" s="51"/>
      <c r="W13" s="51"/>
      <c r="Y13" s="51"/>
      <c r="Z13" s="51"/>
      <c r="AA13" s="51"/>
      <c r="AC13" s="51"/>
    </row>
    <row r="14" spans="1:29" s="40" customFormat="1" x14ac:dyDescent="0.15">
      <c r="A14" s="107"/>
      <c r="B14" s="39"/>
      <c r="C14" s="49" t="s">
        <v>34</v>
      </c>
      <c r="D14" s="71" t="s">
        <v>90</v>
      </c>
      <c r="E14" s="185"/>
      <c r="F14" s="135"/>
      <c r="G14" s="48"/>
      <c r="H14" s="48"/>
      <c r="I14" s="48"/>
      <c r="J14" s="54"/>
      <c r="K14" s="48"/>
      <c r="L14" s="48"/>
      <c r="M14" s="48"/>
      <c r="N14" s="54"/>
      <c r="O14" s="48"/>
      <c r="P14" s="48"/>
      <c r="Q14" s="48"/>
      <c r="R14" s="165"/>
      <c r="S14" s="51"/>
      <c r="T14" s="51"/>
      <c r="U14" s="51"/>
      <c r="V14" s="51"/>
      <c r="W14" s="51"/>
      <c r="X14" s="1"/>
      <c r="Y14" s="51"/>
      <c r="Z14" s="51"/>
      <c r="AA14" s="51"/>
      <c r="AB14" s="1"/>
      <c r="AC14" s="51"/>
    </row>
    <row r="15" spans="1:29" s="40" customFormat="1" x14ac:dyDescent="0.15">
      <c r="A15" s="107"/>
      <c r="B15" s="39"/>
      <c r="D15" s="72" t="s">
        <v>202</v>
      </c>
      <c r="E15" s="186"/>
      <c r="F15" s="135"/>
      <c r="G15" s="154">
        <v>654</v>
      </c>
      <c r="H15" s="16">
        <f>I15</f>
        <v>682</v>
      </c>
      <c r="I15" s="154">
        <v>682</v>
      </c>
      <c r="J15" s="54"/>
      <c r="K15" s="154">
        <v>661</v>
      </c>
      <c r="L15" s="16">
        <f>M15</f>
        <v>661</v>
      </c>
      <c r="M15" s="154">
        <v>661</v>
      </c>
      <c r="N15" s="54"/>
      <c r="O15" s="154">
        <v>531</v>
      </c>
      <c r="P15" s="16">
        <f>Q15</f>
        <v>458</v>
      </c>
      <c r="Q15" s="154">
        <v>458</v>
      </c>
      <c r="R15" s="165"/>
      <c r="S15" s="51"/>
      <c r="T15" s="51"/>
      <c r="U15" s="51"/>
      <c r="V15" s="51"/>
      <c r="W15" s="51"/>
      <c r="X15" s="1"/>
      <c r="Y15" s="51"/>
      <c r="Z15" s="51"/>
      <c r="AA15" s="51"/>
      <c r="AB15" s="1"/>
      <c r="AC15" s="51"/>
    </row>
    <row r="16" spans="1:29" x14ac:dyDescent="0.15">
      <c r="B16" s="20"/>
      <c r="C16" s="1"/>
      <c r="D16" s="67" t="s">
        <v>36</v>
      </c>
      <c r="E16" s="8"/>
      <c r="F16" s="135"/>
      <c r="G16" s="14">
        <v>-0.10655737704918034</v>
      </c>
      <c r="H16" s="14">
        <v>-6.7031463748290054E-2</v>
      </c>
      <c r="I16" s="14">
        <v>-6.7031463748290054E-2</v>
      </c>
      <c r="J16" s="54"/>
      <c r="K16" s="14">
        <f>K15/G15-1</f>
        <v>1.0703363914372988E-2</v>
      </c>
      <c r="L16" s="14">
        <f>L15/H15-1</f>
        <v>-3.0791788856304958E-2</v>
      </c>
      <c r="M16" s="14">
        <f>M15/I15-1</f>
        <v>-3.0791788856304958E-2</v>
      </c>
      <c r="N16" s="54"/>
      <c r="O16" s="14">
        <f>O15/K15-1</f>
        <v>-0.19667170953101365</v>
      </c>
      <c r="P16" s="14">
        <f>P15/L15-1</f>
        <v>-0.30711043872919819</v>
      </c>
      <c r="Q16" s="14">
        <f>Q15/M15-1</f>
        <v>-0.30711043872919819</v>
      </c>
      <c r="R16" s="165"/>
      <c r="S16" s="51"/>
      <c r="T16" s="51"/>
      <c r="U16" s="51"/>
      <c r="V16" s="51"/>
      <c r="W16" s="51"/>
      <c r="Y16" s="51"/>
      <c r="Z16" s="51"/>
      <c r="AA16" s="51"/>
      <c r="AC16" s="51"/>
    </row>
    <row r="17" spans="1:29" s="40" customFormat="1" x14ac:dyDescent="0.15">
      <c r="A17" s="107"/>
      <c r="B17" s="39"/>
      <c r="D17" s="72" t="s">
        <v>91</v>
      </c>
      <c r="E17" s="186"/>
      <c r="F17" s="135"/>
      <c r="G17" s="154">
        <v>54.7</v>
      </c>
      <c r="H17" s="16">
        <f>I17-G17</f>
        <v>59.899999999999991</v>
      </c>
      <c r="I17" s="154">
        <v>114.6</v>
      </c>
      <c r="J17" s="54"/>
      <c r="K17" s="154">
        <v>44</v>
      </c>
      <c r="L17" s="16">
        <f>M17-K17</f>
        <v>79</v>
      </c>
      <c r="M17" s="154">
        <v>123</v>
      </c>
      <c r="N17" s="54"/>
      <c r="O17" s="154">
        <v>38</v>
      </c>
      <c r="P17" s="16">
        <f>Q17-O17</f>
        <v>100</v>
      </c>
      <c r="Q17" s="154">
        <v>138</v>
      </c>
      <c r="R17" s="165"/>
      <c r="S17" s="51"/>
      <c r="T17" s="51"/>
      <c r="U17" s="51"/>
      <c r="V17" s="51"/>
      <c r="W17" s="51"/>
      <c r="X17" s="1"/>
      <c r="Y17" s="51"/>
      <c r="Z17" s="51"/>
      <c r="AA17" s="51"/>
      <c r="AB17" s="1"/>
      <c r="AC17" s="51"/>
    </row>
    <row r="18" spans="1:29" x14ac:dyDescent="0.15">
      <c r="B18" s="20"/>
      <c r="C18" s="1"/>
      <c r="D18" s="67" t="s">
        <v>12</v>
      </c>
      <c r="E18" s="8"/>
      <c r="F18" s="135"/>
      <c r="G18" s="14">
        <v>2.2459055305008309</v>
      </c>
      <c r="H18" s="14">
        <v>0.24408075101769544</v>
      </c>
      <c r="I18" s="14">
        <v>0.76307692307692299</v>
      </c>
      <c r="J18" s="54"/>
      <c r="K18" s="14">
        <f>K17/G17-1</f>
        <v>-0.19561243144424134</v>
      </c>
      <c r="L18" s="14">
        <f>L17/H17-1</f>
        <v>0.31886477462437424</v>
      </c>
      <c r="M18" s="14">
        <f>M17/I17-1</f>
        <v>7.3298429319371694E-2</v>
      </c>
      <c r="N18" s="54"/>
      <c r="O18" s="14">
        <f>O17/K17-1</f>
        <v>-0.13636363636363635</v>
      </c>
      <c r="P18" s="14">
        <f>P17/L17-1</f>
        <v>0.26582278481012667</v>
      </c>
      <c r="Q18" s="14">
        <f>Q17/M17-1</f>
        <v>0.12195121951219523</v>
      </c>
      <c r="R18" s="165"/>
      <c r="S18" s="51"/>
      <c r="T18" s="51"/>
      <c r="U18" s="51"/>
      <c r="V18" s="51"/>
      <c r="W18" s="51"/>
      <c r="Y18" s="51"/>
      <c r="Z18" s="51"/>
      <c r="AA18" s="51"/>
      <c r="AC18" s="51"/>
    </row>
    <row r="19" spans="1:29" ht="15" x14ac:dyDescent="0.15">
      <c r="B19" s="20"/>
      <c r="C19" s="1"/>
      <c r="D19" s="67" t="s">
        <v>158</v>
      </c>
      <c r="E19" s="8"/>
      <c r="F19" s="135"/>
      <c r="G19" s="14" t="s">
        <v>48</v>
      </c>
      <c r="H19" s="14" t="s">
        <v>48</v>
      </c>
      <c r="I19" s="14">
        <v>0.37</v>
      </c>
      <c r="J19" s="54"/>
      <c r="K19" s="14" t="s">
        <v>48</v>
      </c>
      <c r="L19" s="14" t="s">
        <v>48</v>
      </c>
      <c r="M19" s="14" t="s">
        <v>48</v>
      </c>
      <c r="N19" s="54"/>
      <c r="O19" s="14" t="s">
        <v>48</v>
      </c>
      <c r="P19" s="14" t="s">
        <v>48</v>
      </c>
      <c r="Q19" s="14" t="s">
        <v>48</v>
      </c>
      <c r="R19" s="165"/>
      <c r="S19" s="51"/>
      <c r="T19" s="51"/>
      <c r="U19" s="51"/>
      <c r="V19" s="51"/>
      <c r="W19" s="51"/>
      <c r="Y19" s="51"/>
      <c r="Z19" s="51"/>
      <c r="AA19" s="51"/>
      <c r="AC19" s="51"/>
    </row>
    <row r="20" spans="1:29" s="40" customFormat="1" ht="15" x14ac:dyDescent="0.15">
      <c r="A20" s="107"/>
      <c r="B20" s="39"/>
      <c r="D20" s="72" t="s">
        <v>159</v>
      </c>
      <c r="E20" s="186"/>
      <c r="F20" s="135"/>
      <c r="G20" s="154">
        <v>50.422499999999999</v>
      </c>
      <c r="H20" s="16">
        <f>I20</f>
        <v>55</v>
      </c>
      <c r="I20" s="154">
        <v>55</v>
      </c>
      <c r="J20" s="54"/>
      <c r="K20" s="154">
        <v>58</v>
      </c>
      <c r="L20" s="16">
        <f>M20</f>
        <v>58</v>
      </c>
      <c r="M20" s="154">
        <v>58</v>
      </c>
      <c r="N20" s="54"/>
      <c r="O20" s="154">
        <v>57</v>
      </c>
      <c r="P20" s="16">
        <f>Q20</f>
        <v>51</v>
      </c>
      <c r="Q20" s="154">
        <v>51</v>
      </c>
      <c r="R20" s="165"/>
      <c r="S20" s="51"/>
      <c r="T20" s="51"/>
      <c r="U20" s="51"/>
      <c r="V20" s="51"/>
      <c r="W20" s="51"/>
      <c r="X20" s="1"/>
      <c r="Y20" s="51"/>
      <c r="Z20" s="51"/>
      <c r="AA20" s="51"/>
      <c r="AB20" s="1"/>
      <c r="AC20" s="51"/>
    </row>
    <row r="21" spans="1:29" x14ac:dyDescent="0.15">
      <c r="B21" s="20"/>
      <c r="C21" s="1"/>
      <c r="D21" s="67" t="s">
        <v>36</v>
      </c>
      <c r="E21" s="8"/>
      <c r="F21" s="135"/>
      <c r="G21" s="14">
        <v>0.67455414964630855</v>
      </c>
      <c r="H21" s="14">
        <v>0.30574061263307839</v>
      </c>
      <c r="I21" s="14">
        <v>0.30574061263307839</v>
      </c>
      <c r="J21" s="54"/>
      <c r="K21" s="14">
        <f>K20/G20-1</f>
        <v>0.15028013287718767</v>
      </c>
      <c r="L21" s="14">
        <f>L20/H20-1</f>
        <v>5.4545454545454453E-2</v>
      </c>
      <c r="M21" s="14">
        <f>M20/I20-1</f>
        <v>5.4545454545454453E-2</v>
      </c>
      <c r="N21" s="54"/>
      <c r="O21" s="14">
        <f>O20/K20-1</f>
        <v>-1.7241379310344862E-2</v>
      </c>
      <c r="P21" s="14">
        <f>P20/L20-1</f>
        <v>-0.12068965517241381</v>
      </c>
      <c r="Q21" s="14">
        <f>Q20/M20-1</f>
        <v>-0.12068965517241381</v>
      </c>
      <c r="R21" s="165"/>
      <c r="S21" s="51"/>
      <c r="T21" s="51"/>
      <c r="U21" s="51"/>
      <c r="V21" s="51"/>
      <c r="W21" s="51"/>
      <c r="Y21" s="51"/>
      <c r="Z21" s="51"/>
      <c r="AA21" s="51"/>
      <c r="AC21" s="51"/>
    </row>
    <row r="22" spans="1:29" s="40" customFormat="1" ht="15" x14ac:dyDescent="0.15">
      <c r="A22" s="107"/>
      <c r="B22" s="39"/>
      <c r="D22" s="72" t="s">
        <v>160</v>
      </c>
      <c r="E22" s="186"/>
      <c r="F22" s="135"/>
      <c r="G22" s="155">
        <v>1.1599999999999999</v>
      </c>
      <c r="H22" s="156">
        <f>I22</f>
        <v>0.98</v>
      </c>
      <c r="I22" s="155">
        <v>0.98</v>
      </c>
      <c r="J22" s="54"/>
      <c r="K22" s="155">
        <v>0.9</v>
      </c>
      <c r="L22" s="156">
        <f>M22</f>
        <v>0.92</v>
      </c>
      <c r="M22" s="155">
        <v>0.92</v>
      </c>
      <c r="N22" s="54"/>
      <c r="O22" s="155">
        <v>0.9</v>
      </c>
      <c r="P22" s="156">
        <f>Q22</f>
        <v>0.86</v>
      </c>
      <c r="Q22" s="155">
        <v>0.86</v>
      </c>
      <c r="R22" s="165"/>
      <c r="S22" s="51"/>
      <c r="T22" s="51"/>
      <c r="U22" s="51"/>
      <c r="V22" s="51"/>
      <c r="W22" s="51"/>
      <c r="X22" s="1"/>
      <c r="Y22" s="51"/>
      <c r="Z22" s="51"/>
      <c r="AA22" s="51"/>
      <c r="AB22" s="1"/>
      <c r="AC22" s="51"/>
    </row>
    <row r="23" spans="1:29" s="40" customFormat="1" x14ac:dyDescent="0.15">
      <c r="A23" s="107"/>
      <c r="B23" s="39"/>
      <c r="D23" s="72" t="s">
        <v>92</v>
      </c>
      <c r="E23" s="187"/>
      <c r="F23" s="135"/>
      <c r="G23" s="154">
        <v>1262</v>
      </c>
      <c r="H23" s="16">
        <f>I23</f>
        <v>956</v>
      </c>
      <c r="I23" s="154">
        <v>956</v>
      </c>
      <c r="J23" s="54"/>
      <c r="K23" s="154">
        <v>817</v>
      </c>
      <c r="L23" s="16">
        <f>M23</f>
        <v>745</v>
      </c>
      <c r="M23" s="154">
        <v>745</v>
      </c>
      <c r="N23" s="54"/>
      <c r="O23" s="154">
        <v>657</v>
      </c>
      <c r="P23" s="16">
        <f>Q23</f>
        <v>556</v>
      </c>
      <c r="Q23" s="154">
        <v>556</v>
      </c>
      <c r="R23" s="170"/>
      <c r="S23" s="51"/>
      <c r="T23" s="51"/>
      <c r="U23" s="51"/>
      <c r="V23" s="51"/>
      <c r="W23" s="51"/>
      <c r="X23" s="1"/>
      <c r="Y23" s="51"/>
      <c r="Z23" s="51"/>
      <c r="AA23" s="51"/>
      <c r="AB23" s="1"/>
      <c r="AC23" s="51"/>
    </row>
    <row r="24" spans="1:29" x14ac:dyDescent="0.15">
      <c r="B24" s="20"/>
      <c r="C24" s="1"/>
      <c r="D24" s="66" t="s">
        <v>11</v>
      </c>
      <c r="E24" s="8"/>
      <c r="F24" s="135"/>
      <c r="G24" s="154">
        <v>45</v>
      </c>
      <c r="H24" s="16">
        <f>I24-G24</f>
        <v>49</v>
      </c>
      <c r="I24" s="154">
        <v>94</v>
      </c>
      <c r="J24" s="54"/>
      <c r="K24" s="154">
        <v>47</v>
      </c>
      <c r="L24" s="16">
        <f>M24-K24</f>
        <v>51</v>
      </c>
      <c r="M24" s="154">
        <v>98</v>
      </c>
      <c r="N24" s="54"/>
      <c r="O24" s="154">
        <v>57</v>
      </c>
      <c r="P24" s="16">
        <f>Q24-O24</f>
        <v>58</v>
      </c>
      <c r="Q24" s="154">
        <v>115</v>
      </c>
      <c r="R24" s="165"/>
      <c r="S24" s="51"/>
      <c r="T24" s="51"/>
      <c r="U24" s="51"/>
      <c r="V24" s="51"/>
      <c r="W24" s="51"/>
      <c r="Y24" s="51"/>
      <c r="Z24" s="51"/>
      <c r="AA24" s="51"/>
      <c r="AC24" s="51"/>
    </row>
    <row r="25" spans="1:29" x14ac:dyDescent="0.15">
      <c r="B25" s="20"/>
      <c r="C25" s="1"/>
      <c r="D25" s="67" t="s">
        <v>12</v>
      </c>
      <c r="E25" s="8"/>
      <c r="F25" s="135"/>
      <c r="G25" s="14">
        <v>2.75</v>
      </c>
      <c r="H25" s="14">
        <v>0.16666666666666674</v>
      </c>
      <c r="I25" s="14">
        <v>0.7407407407407407</v>
      </c>
      <c r="J25" s="54"/>
      <c r="K25" s="14">
        <f>K24/G24-1</f>
        <v>4.4444444444444509E-2</v>
      </c>
      <c r="L25" s="14">
        <f>L24/H24-1</f>
        <v>4.081632653061229E-2</v>
      </c>
      <c r="M25" s="14">
        <f>M24/I24-1</f>
        <v>4.2553191489361764E-2</v>
      </c>
      <c r="N25" s="54"/>
      <c r="O25" s="14">
        <f>O24/K24-1</f>
        <v>0.2127659574468086</v>
      </c>
      <c r="P25" s="14">
        <f>P24/L24-1</f>
        <v>0.13725490196078427</v>
      </c>
      <c r="Q25" s="14">
        <f>Q24/M24-1</f>
        <v>0.17346938775510212</v>
      </c>
      <c r="R25" s="165"/>
      <c r="S25" s="51"/>
      <c r="T25" s="51"/>
      <c r="U25" s="51"/>
      <c r="V25" s="51"/>
      <c r="W25" s="51"/>
      <c r="Y25" s="51"/>
      <c r="Z25" s="51"/>
      <c r="AA25" s="51"/>
      <c r="AC25" s="51"/>
    </row>
    <row r="26" spans="1:29" x14ac:dyDescent="0.15">
      <c r="B26" s="20"/>
      <c r="C26" s="1"/>
      <c r="D26" s="67" t="s">
        <v>13</v>
      </c>
      <c r="E26" s="8"/>
      <c r="F26" s="135"/>
      <c r="G26" s="14">
        <v>0.33</v>
      </c>
      <c r="H26" s="14">
        <v>0.17</v>
      </c>
      <c r="I26" s="14">
        <v>0.2</v>
      </c>
      <c r="J26" s="54"/>
      <c r="K26" s="14">
        <v>7.0000000000000007E-2</v>
      </c>
      <c r="L26" s="14">
        <v>0.02</v>
      </c>
      <c r="M26" s="14">
        <v>0.04</v>
      </c>
      <c r="N26" s="54"/>
      <c r="O26" s="14">
        <v>0.21</v>
      </c>
      <c r="P26" s="14">
        <v>0.14000000000000001</v>
      </c>
      <c r="Q26" s="14">
        <v>0.17</v>
      </c>
      <c r="R26" s="165"/>
      <c r="S26" s="51"/>
      <c r="T26" s="51"/>
      <c r="U26" s="51"/>
      <c r="V26" s="51"/>
      <c r="W26" s="51"/>
      <c r="Y26" s="51"/>
      <c r="Z26" s="51"/>
      <c r="AA26" s="51"/>
      <c r="AC26" s="51"/>
    </row>
    <row r="27" spans="1:29" ht="15" x14ac:dyDescent="0.15">
      <c r="B27" s="20"/>
      <c r="C27" s="1"/>
      <c r="D27" s="66" t="s">
        <v>157</v>
      </c>
      <c r="E27" s="8"/>
      <c r="F27" s="135"/>
      <c r="G27" s="16">
        <v>-29</v>
      </c>
      <c r="H27" s="16">
        <f>I27-G27</f>
        <v>-32</v>
      </c>
      <c r="I27" s="16">
        <v>-61</v>
      </c>
      <c r="J27" s="54"/>
      <c r="K27" s="16">
        <v>-33</v>
      </c>
      <c r="L27" s="16">
        <f>M27-K27</f>
        <v>-12</v>
      </c>
      <c r="M27" s="16">
        <v>-45</v>
      </c>
      <c r="N27" s="54"/>
      <c r="O27" s="16">
        <v>0</v>
      </c>
      <c r="P27" s="16">
        <f>Q27-O27</f>
        <v>-9</v>
      </c>
      <c r="Q27" s="16">
        <v>-9</v>
      </c>
      <c r="R27" s="165"/>
      <c r="S27" s="51"/>
      <c r="T27" s="51"/>
      <c r="U27" s="51"/>
      <c r="V27" s="51"/>
      <c r="W27" s="51"/>
      <c r="Y27" s="51"/>
      <c r="Z27" s="51"/>
      <c r="AA27" s="51"/>
      <c r="AC27" s="51"/>
    </row>
    <row r="28" spans="1:29" x14ac:dyDescent="0.15">
      <c r="B28" s="20"/>
      <c r="C28" s="1"/>
      <c r="D28" s="67" t="s">
        <v>14</v>
      </c>
      <c r="E28" s="8"/>
      <c r="F28" s="135"/>
      <c r="G28" s="14">
        <f>G27/G24</f>
        <v>-0.64444444444444449</v>
      </c>
      <c r="H28" s="14">
        <f>H27/H24</f>
        <v>-0.65306122448979587</v>
      </c>
      <c r="I28" s="14">
        <f>I27/I24</f>
        <v>-0.64893617021276595</v>
      </c>
      <c r="J28" s="54"/>
      <c r="K28" s="14">
        <f>K27/K24</f>
        <v>-0.7021276595744681</v>
      </c>
      <c r="L28" s="14">
        <f>L27/L24</f>
        <v>-0.23529411764705882</v>
      </c>
      <c r="M28" s="14">
        <f>M27/M24</f>
        <v>-0.45918367346938777</v>
      </c>
      <c r="N28" s="54"/>
      <c r="O28" s="14">
        <f>O27/O24</f>
        <v>0</v>
      </c>
      <c r="P28" s="14">
        <f>P27/P24</f>
        <v>-0.15517241379310345</v>
      </c>
      <c r="Q28" s="14">
        <f>Q27/Q24</f>
        <v>-7.8260869565217397E-2</v>
      </c>
      <c r="R28" s="165"/>
      <c r="S28" s="51"/>
      <c r="T28" s="51"/>
      <c r="U28" s="51"/>
      <c r="V28" s="51"/>
      <c r="W28" s="51"/>
      <c r="Y28" s="51"/>
      <c r="Z28" s="51"/>
      <c r="AA28" s="51"/>
      <c r="AC28" s="51"/>
    </row>
    <row r="29" spans="1:29" x14ac:dyDescent="0.15">
      <c r="B29" s="20"/>
      <c r="C29" s="34"/>
      <c r="D29" s="66" t="s">
        <v>19</v>
      </c>
      <c r="E29" s="8"/>
      <c r="F29" s="135"/>
      <c r="G29" s="154">
        <v>-42</v>
      </c>
      <c r="H29" s="16">
        <f>I29-G29</f>
        <v>-42</v>
      </c>
      <c r="I29" s="154">
        <v>-84</v>
      </c>
      <c r="J29" s="54"/>
      <c r="K29" s="154">
        <v>-44</v>
      </c>
      <c r="L29" s="16">
        <f>M29-K29</f>
        <v>-13</v>
      </c>
      <c r="M29" s="154">
        <v>-57</v>
      </c>
      <c r="N29" s="54"/>
      <c r="O29" s="154">
        <v>-7</v>
      </c>
      <c r="P29" s="16">
        <f>Q29-O29</f>
        <v>-15</v>
      </c>
      <c r="Q29" s="154">
        <v>-22</v>
      </c>
      <c r="R29" s="165"/>
      <c r="S29" s="51"/>
      <c r="T29" s="51"/>
      <c r="U29" s="51"/>
      <c r="V29" s="51"/>
      <c r="W29" s="51"/>
      <c r="Y29" s="51"/>
      <c r="Z29" s="51"/>
      <c r="AA29" s="51"/>
      <c r="AC29" s="51"/>
    </row>
    <row r="30" spans="1:29" x14ac:dyDescent="0.15">
      <c r="B30" s="20"/>
      <c r="C30" s="1"/>
      <c r="D30" s="67" t="s">
        <v>16</v>
      </c>
      <c r="E30" s="8"/>
      <c r="F30" s="135"/>
      <c r="G30" s="14">
        <f>G29/G24</f>
        <v>-0.93333333333333335</v>
      </c>
      <c r="H30" s="14">
        <f t="shared" ref="H30" si="0">H29/H24</f>
        <v>-0.8571428571428571</v>
      </c>
      <c r="I30" s="14">
        <f>I29/I24</f>
        <v>-0.8936170212765957</v>
      </c>
      <c r="J30" s="54"/>
      <c r="K30" s="14">
        <f>K29/K24</f>
        <v>-0.93617021276595747</v>
      </c>
      <c r="L30" s="14">
        <f t="shared" ref="L30" si="1">L29/L24</f>
        <v>-0.25490196078431371</v>
      </c>
      <c r="M30" s="14">
        <f>M29/M24</f>
        <v>-0.58163265306122447</v>
      </c>
      <c r="N30" s="54"/>
      <c r="O30" s="14">
        <f>O29/O24</f>
        <v>-0.12280701754385964</v>
      </c>
      <c r="P30" s="14">
        <f>P29/P24</f>
        <v>-0.25862068965517243</v>
      </c>
      <c r="Q30" s="14">
        <f>Q29/Q24</f>
        <v>-0.19130434782608696</v>
      </c>
      <c r="R30" s="171"/>
      <c r="S30" s="51"/>
      <c r="T30" s="51"/>
      <c r="U30" s="51"/>
      <c r="V30" s="51"/>
      <c r="W30" s="51"/>
      <c r="Y30" s="51"/>
      <c r="Z30" s="51"/>
      <c r="AA30" s="51"/>
      <c r="AC30" s="51"/>
    </row>
    <row r="31" spans="1:29" s="40" customFormat="1" x14ac:dyDescent="0.15">
      <c r="A31" s="107"/>
      <c r="B31" s="39"/>
      <c r="C31" s="49" t="s">
        <v>34</v>
      </c>
      <c r="D31" s="71" t="s">
        <v>93</v>
      </c>
      <c r="E31" s="185"/>
      <c r="F31" s="135"/>
      <c r="G31" s="48"/>
      <c r="H31" s="48"/>
      <c r="I31" s="48"/>
      <c r="J31" s="54"/>
      <c r="K31" s="48"/>
      <c r="L31" s="48"/>
      <c r="M31" s="48"/>
      <c r="N31" s="54"/>
      <c r="O31" s="48"/>
      <c r="P31" s="48"/>
      <c r="Q31" s="48"/>
      <c r="R31" s="165"/>
      <c r="S31" s="51"/>
      <c r="T31" s="51"/>
      <c r="U31" s="51"/>
      <c r="V31" s="51"/>
      <c r="W31" s="51"/>
      <c r="X31" s="1"/>
      <c r="Y31" s="51"/>
      <c r="Z31" s="51"/>
      <c r="AA31" s="51"/>
      <c r="AB31" s="1"/>
      <c r="AC31" s="51"/>
    </row>
    <row r="32" spans="1:29" s="40" customFormat="1" ht="15" x14ac:dyDescent="0.15">
      <c r="A32" s="104"/>
      <c r="B32" s="39"/>
      <c r="D32" s="72" t="s">
        <v>161</v>
      </c>
      <c r="E32" s="186"/>
      <c r="F32" s="135"/>
      <c r="G32" s="154">
        <v>38.498619025311946</v>
      </c>
      <c r="H32" s="16">
        <f>I32</f>
        <v>48</v>
      </c>
      <c r="I32" s="157">
        <v>48</v>
      </c>
      <c r="J32" s="54"/>
      <c r="K32" s="154">
        <v>50</v>
      </c>
      <c r="L32" s="16">
        <f>M32</f>
        <v>55</v>
      </c>
      <c r="M32" s="157">
        <v>55</v>
      </c>
      <c r="N32" s="54"/>
      <c r="O32" s="154">
        <v>58</v>
      </c>
      <c r="P32" s="16">
        <f>Q32</f>
        <v>58</v>
      </c>
      <c r="Q32" s="157">
        <v>58</v>
      </c>
      <c r="R32" s="165"/>
      <c r="S32" s="51"/>
      <c r="T32" s="51"/>
      <c r="U32" s="51"/>
      <c r="V32" s="51"/>
      <c r="W32" s="51"/>
      <c r="X32" s="1"/>
      <c r="Y32" s="51"/>
      <c r="Z32" s="51"/>
      <c r="AA32" s="51"/>
      <c r="AB32" s="1"/>
      <c r="AC32" s="51"/>
    </row>
    <row r="33" spans="1:29" x14ac:dyDescent="0.15">
      <c r="B33" s="20"/>
      <c r="C33" s="1"/>
      <c r="D33" s="67" t="s">
        <v>36</v>
      </c>
      <c r="E33" s="8"/>
      <c r="F33" s="135"/>
      <c r="G33" s="14">
        <v>4.6158125687824736E-2</v>
      </c>
      <c r="H33" s="14">
        <v>0.18635689569945613</v>
      </c>
      <c r="I33" s="14">
        <v>0.18635689569945613</v>
      </c>
      <c r="J33" s="54"/>
      <c r="K33" s="14">
        <f>K32/G32-1</f>
        <v>0.29874788410270425</v>
      </c>
      <c r="L33" s="14">
        <f>L32/H32-1</f>
        <v>0.14583333333333326</v>
      </c>
      <c r="M33" s="14">
        <f>M32/I32-1</f>
        <v>0.14583333333333326</v>
      </c>
      <c r="N33" s="54"/>
      <c r="O33" s="14">
        <f>O32/K32-1</f>
        <v>0.15999999999999992</v>
      </c>
      <c r="P33" s="14">
        <f>P32/L32-1</f>
        <v>5.4545454545454453E-2</v>
      </c>
      <c r="Q33" s="14">
        <f>Q32/M32-1</f>
        <v>5.4545454545454453E-2</v>
      </c>
      <c r="R33" s="165"/>
      <c r="S33" s="51"/>
      <c r="T33" s="51"/>
      <c r="U33" s="51"/>
      <c r="V33" s="51"/>
      <c r="W33" s="51"/>
      <c r="Y33" s="51"/>
      <c r="Z33" s="51"/>
      <c r="AA33" s="51"/>
      <c r="AC33" s="51"/>
    </row>
    <row r="34" spans="1:29" s="40" customFormat="1" x14ac:dyDescent="0.15">
      <c r="A34" s="104"/>
      <c r="B34" s="39"/>
      <c r="D34" s="72" t="s">
        <v>94</v>
      </c>
      <c r="E34" s="186"/>
      <c r="F34" s="135"/>
      <c r="G34" s="154">
        <v>2447</v>
      </c>
      <c r="H34" s="16">
        <f>I34</f>
        <v>2656</v>
      </c>
      <c r="I34" s="157">
        <v>2656</v>
      </c>
      <c r="J34" s="54"/>
      <c r="K34" s="154">
        <v>2723</v>
      </c>
      <c r="L34" s="16">
        <f>M34</f>
        <v>2703</v>
      </c>
      <c r="M34" s="157">
        <v>2703</v>
      </c>
      <c r="N34" s="54"/>
      <c r="O34" s="154">
        <v>2581</v>
      </c>
      <c r="P34" s="16">
        <f>Q34</f>
        <v>2589</v>
      </c>
      <c r="Q34" s="157">
        <v>2589</v>
      </c>
      <c r="R34" s="165"/>
      <c r="S34" s="51"/>
      <c r="T34" s="51"/>
      <c r="U34" s="51"/>
      <c r="V34" s="51"/>
      <c r="W34" s="51"/>
      <c r="X34" s="1"/>
      <c r="Y34" s="51"/>
      <c r="Z34" s="51"/>
      <c r="AA34" s="51"/>
      <c r="AB34" s="1"/>
      <c r="AC34" s="51"/>
    </row>
    <row r="35" spans="1:29" s="40" customFormat="1" x14ac:dyDescent="0.15">
      <c r="A35" s="104"/>
      <c r="B35" s="39"/>
      <c r="D35" s="66" t="s">
        <v>11</v>
      </c>
      <c r="E35" s="8"/>
      <c r="F35" s="135"/>
      <c r="G35" s="15">
        <v>18</v>
      </c>
      <c r="H35" s="16">
        <f>I35-G35</f>
        <v>22</v>
      </c>
      <c r="I35" s="15">
        <v>40</v>
      </c>
      <c r="J35" s="54"/>
      <c r="K35" s="15">
        <v>24</v>
      </c>
      <c r="L35" s="16">
        <f>M35-K35</f>
        <v>26</v>
      </c>
      <c r="M35" s="15">
        <v>50</v>
      </c>
      <c r="N35" s="54"/>
      <c r="O35" s="15">
        <v>28</v>
      </c>
      <c r="P35" s="16">
        <f>Q35-O35</f>
        <v>27</v>
      </c>
      <c r="Q35" s="15">
        <v>55</v>
      </c>
      <c r="R35" s="165"/>
      <c r="S35" s="51"/>
      <c r="T35" s="51"/>
      <c r="U35" s="51"/>
      <c r="V35" s="51"/>
      <c r="W35" s="51"/>
      <c r="X35" s="1"/>
      <c r="Y35" s="51"/>
      <c r="Z35" s="51"/>
      <c r="AA35" s="51"/>
      <c r="AB35" s="1"/>
      <c r="AC35" s="51"/>
    </row>
    <row r="36" spans="1:29" x14ac:dyDescent="0.15">
      <c r="B36" s="20"/>
      <c r="C36" s="1"/>
      <c r="D36" s="67" t="s">
        <v>12</v>
      </c>
      <c r="E36" s="8"/>
      <c r="F36" s="135"/>
      <c r="G36" s="14">
        <v>0.63636363636363646</v>
      </c>
      <c r="H36" s="14">
        <v>0.22222222222222232</v>
      </c>
      <c r="I36" s="158">
        <v>0.3793103448275863</v>
      </c>
      <c r="J36" s="54"/>
      <c r="K36" s="14">
        <f>K35/G35-1</f>
        <v>0.33333333333333326</v>
      </c>
      <c r="L36" s="14">
        <f>L35/H35-1</f>
        <v>0.18181818181818188</v>
      </c>
      <c r="M36" s="158">
        <f>M35/I35-1</f>
        <v>0.25</v>
      </c>
      <c r="N36" s="54"/>
      <c r="O36" s="14">
        <f>O35/K35-1</f>
        <v>0.16666666666666674</v>
      </c>
      <c r="P36" s="14">
        <f>P35/L35-1</f>
        <v>3.8461538461538547E-2</v>
      </c>
      <c r="Q36" s="158">
        <f>Q35/M35-1</f>
        <v>0.10000000000000009</v>
      </c>
      <c r="R36" s="165"/>
      <c r="S36" s="51"/>
      <c r="T36" s="51"/>
      <c r="U36" s="51"/>
      <c r="V36" s="51"/>
      <c r="W36" s="51"/>
      <c r="Y36" s="51"/>
      <c r="Z36" s="51"/>
      <c r="AA36" s="51"/>
      <c r="AC36" s="51"/>
    </row>
    <row r="37" spans="1:29" x14ac:dyDescent="0.15">
      <c r="B37" s="20"/>
      <c r="C37" s="1"/>
      <c r="D37" s="67" t="s">
        <v>13</v>
      </c>
      <c r="E37" s="8"/>
      <c r="F37" s="135"/>
      <c r="G37" s="14">
        <v>0.27</v>
      </c>
      <c r="H37" s="14">
        <v>0.21</v>
      </c>
      <c r="I37" s="158">
        <v>0.24</v>
      </c>
      <c r="J37" s="54"/>
      <c r="K37" s="14">
        <v>0.22</v>
      </c>
      <c r="L37" s="14">
        <v>0.19</v>
      </c>
      <c r="M37" s="158">
        <v>0.2</v>
      </c>
      <c r="N37" s="54"/>
      <c r="O37" s="14">
        <v>0.17</v>
      </c>
      <c r="P37" s="14">
        <v>0.08</v>
      </c>
      <c r="Q37" s="158">
        <v>0.12</v>
      </c>
      <c r="R37" s="165"/>
      <c r="S37" s="51"/>
      <c r="T37" s="51"/>
      <c r="U37" s="51"/>
      <c r="V37" s="51"/>
      <c r="W37" s="51"/>
      <c r="Y37" s="51"/>
      <c r="Z37" s="51"/>
      <c r="AA37" s="51"/>
      <c r="AC37" s="51"/>
    </row>
    <row r="38" spans="1:29" ht="15" x14ac:dyDescent="0.15">
      <c r="B38" s="20"/>
      <c r="C38" s="1"/>
      <c r="D38" s="66" t="s">
        <v>157</v>
      </c>
      <c r="E38" s="8"/>
      <c r="F38" s="135"/>
      <c r="G38" s="15">
        <v>-7</v>
      </c>
      <c r="H38" s="16">
        <f>I38-G38</f>
        <v>0</v>
      </c>
      <c r="I38" s="15">
        <v>-7</v>
      </c>
      <c r="J38" s="54"/>
      <c r="K38" s="15">
        <v>0</v>
      </c>
      <c r="L38" s="16">
        <f>M38-K38</f>
        <v>1</v>
      </c>
      <c r="M38" s="15">
        <v>1</v>
      </c>
      <c r="N38" s="54"/>
      <c r="O38" s="15">
        <v>1</v>
      </c>
      <c r="P38" s="16">
        <f>Q38-O38</f>
        <v>3</v>
      </c>
      <c r="Q38" s="15">
        <v>4</v>
      </c>
      <c r="R38" s="165"/>
      <c r="S38" s="51"/>
      <c r="T38" s="51"/>
      <c r="U38" s="51"/>
      <c r="V38" s="51"/>
      <c r="W38" s="51"/>
      <c r="Y38" s="51"/>
      <c r="Z38" s="51"/>
      <c r="AA38" s="51"/>
      <c r="AC38" s="51"/>
    </row>
    <row r="39" spans="1:29" x14ac:dyDescent="0.15">
      <c r="B39" s="20"/>
      <c r="C39" s="1"/>
      <c r="D39" s="67" t="s">
        <v>14</v>
      </c>
      <c r="E39" s="8"/>
      <c r="F39" s="135"/>
      <c r="G39" s="14">
        <f>G38/G35</f>
        <v>-0.3888888888888889</v>
      </c>
      <c r="H39" s="14">
        <f>H38/H35</f>
        <v>0</v>
      </c>
      <c r="I39" s="14">
        <f>I38/I35</f>
        <v>-0.17499999999999999</v>
      </c>
      <c r="J39" s="54"/>
      <c r="K39" s="14">
        <f>K38/K35</f>
        <v>0</v>
      </c>
      <c r="L39" s="14">
        <f>L38/L35</f>
        <v>3.8461538461538464E-2</v>
      </c>
      <c r="M39" s="14">
        <f>M38/M35</f>
        <v>0.02</v>
      </c>
      <c r="N39" s="54"/>
      <c r="O39" s="14">
        <f>O38/O35</f>
        <v>3.5714285714285712E-2</v>
      </c>
      <c r="P39" s="14">
        <f>P38/P35</f>
        <v>0.1111111111111111</v>
      </c>
      <c r="Q39" s="14">
        <f>Q38/Q35</f>
        <v>7.2727272727272724E-2</v>
      </c>
      <c r="R39" s="165"/>
      <c r="S39" s="51"/>
      <c r="T39" s="51"/>
      <c r="U39" s="51"/>
      <c r="V39" s="51"/>
      <c r="W39" s="51"/>
      <c r="Y39" s="51"/>
      <c r="Z39" s="51"/>
      <c r="AA39" s="51"/>
      <c r="AC39" s="51"/>
    </row>
    <row r="40" spans="1:29" s="40" customFormat="1" x14ac:dyDescent="0.15">
      <c r="A40" s="104"/>
      <c r="B40" s="39"/>
      <c r="D40" s="66" t="s">
        <v>19</v>
      </c>
      <c r="E40" s="8"/>
      <c r="F40" s="135"/>
      <c r="G40" s="15">
        <v>-11</v>
      </c>
      <c r="H40" s="16">
        <f>I40-G40</f>
        <v>-5</v>
      </c>
      <c r="I40" s="15">
        <v>-16</v>
      </c>
      <c r="J40" s="54"/>
      <c r="K40" s="15">
        <v>-5</v>
      </c>
      <c r="L40" s="16">
        <f>M40-K40</f>
        <v>-3</v>
      </c>
      <c r="M40" s="15">
        <v>-8</v>
      </c>
      <c r="N40" s="54"/>
      <c r="O40" s="15">
        <v>-2</v>
      </c>
      <c r="P40" s="16">
        <f>Q40-O40</f>
        <v>0</v>
      </c>
      <c r="Q40" s="15">
        <v>-2</v>
      </c>
      <c r="R40" s="165"/>
      <c r="S40" s="51"/>
      <c r="T40" s="51"/>
      <c r="U40" s="51"/>
      <c r="V40" s="51"/>
      <c r="W40" s="51"/>
      <c r="X40" s="1"/>
      <c r="Y40" s="51"/>
      <c r="Z40" s="51"/>
      <c r="AA40" s="51"/>
      <c r="AB40" s="1"/>
      <c r="AC40" s="51"/>
    </row>
    <row r="41" spans="1:29" s="40" customFormat="1" x14ac:dyDescent="0.15">
      <c r="A41" s="104"/>
      <c r="B41" s="39"/>
      <c r="D41" s="67" t="s">
        <v>16</v>
      </c>
      <c r="E41" s="8"/>
      <c r="F41" s="135"/>
      <c r="G41" s="14">
        <f>G40/G35</f>
        <v>-0.61111111111111116</v>
      </c>
      <c r="H41" s="14">
        <f t="shared" ref="H41" si="2">H40/H35</f>
        <v>-0.22727272727272727</v>
      </c>
      <c r="I41" s="14">
        <f>I40/I35</f>
        <v>-0.4</v>
      </c>
      <c r="J41" s="54"/>
      <c r="K41" s="14">
        <f>K40/K35</f>
        <v>-0.20833333333333334</v>
      </c>
      <c r="L41" s="14">
        <f t="shared" ref="L41" si="3">L40/L35</f>
        <v>-0.11538461538461539</v>
      </c>
      <c r="M41" s="14">
        <f>M40/M35</f>
        <v>-0.16</v>
      </c>
      <c r="N41" s="54"/>
      <c r="O41" s="14">
        <f>O40/O35</f>
        <v>-7.1428571428571425E-2</v>
      </c>
      <c r="P41" s="14">
        <f>P40/P35</f>
        <v>0</v>
      </c>
      <c r="Q41" s="14">
        <f>Q40/Q35</f>
        <v>-3.6363636363636362E-2</v>
      </c>
      <c r="R41" s="165"/>
      <c r="S41" s="51"/>
      <c r="T41" s="51"/>
      <c r="U41" s="51"/>
      <c r="V41" s="51"/>
      <c r="W41" s="51"/>
      <c r="X41" s="1"/>
      <c r="Y41" s="51"/>
      <c r="Z41" s="51"/>
      <c r="AA41" s="51"/>
      <c r="AB41" s="1"/>
      <c r="AC41" s="51"/>
    </row>
    <row r="42" spans="1:29" s="40" customFormat="1" x14ac:dyDescent="0.15">
      <c r="A42" s="104"/>
      <c r="B42" s="39"/>
      <c r="D42" s="67"/>
      <c r="E42" s="8"/>
      <c r="F42" s="135"/>
      <c r="G42" s="14"/>
      <c r="H42" s="14"/>
      <c r="I42" s="14"/>
      <c r="J42" s="54"/>
      <c r="K42" s="14"/>
      <c r="L42" s="14"/>
      <c r="M42" s="14"/>
      <c r="N42" s="54"/>
      <c r="O42" s="14"/>
      <c r="P42" s="14"/>
      <c r="Q42" s="14"/>
      <c r="R42" s="165"/>
      <c r="S42" s="51"/>
      <c r="T42" s="51"/>
      <c r="U42" s="51"/>
      <c r="V42" s="51"/>
      <c r="W42" s="51"/>
      <c r="X42" s="1"/>
      <c r="Y42" s="51"/>
      <c r="Z42" s="51"/>
      <c r="AA42" s="51"/>
      <c r="AB42" s="1"/>
      <c r="AC42" s="51"/>
    </row>
    <row r="43" spans="1:29" s="40" customFormat="1" ht="15" x14ac:dyDescent="0.15">
      <c r="A43" s="107"/>
      <c r="B43" s="39"/>
      <c r="C43" s="49" t="s">
        <v>45</v>
      </c>
      <c r="D43" s="71" t="s">
        <v>162</v>
      </c>
      <c r="E43" s="185"/>
      <c r="F43" s="135"/>
      <c r="G43" s="48"/>
      <c r="H43" s="48"/>
      <c r="I43" s="48"/>
      <c r="J43" s="54"/>
      <c r="K43" s="48"/>
      <c r="L43" s="48"/>
      <c r="M43" s="48"/>
      <c r="N43" s="54"/>
      <c r="O43" s="48"/>
      <c r="P43" s="48"/>
      <c r="Q43" s="48"/>
      <c r="R43" s="165"/>
      <c r="S43" s="51"/>
      <c r="T43" s="51"/>
      <c r="U43" s="51"/>
      <c r="V43" s="51"/>
      <c r="W43" s="51"/>
      <c r="X43" s="1"/>
      <c r="Y43" s="51"/>
      <c r="Z43" s="51"/>
      <c r="AA43" s="51"/>
      <c r="AB43" s="1"/>
      <c r="AC43" s="51"/>
    </row>
    <row r="44" spans="1:29" x14ac:dyDescent="0.15">
      <c r="A44" s="107"/>
      <c r="B44" s="20"/>
      <c r="C44" s="1"/>
      <c r="D44" s="67" t="s">
        <v>46</v>
      </c>
      <c r="E44" s="8"/>
      <c r="F44" s="136"/>
      <c r="G44" s="129">
        <v>0.3725</v>
      </c>
      <c r="H44" s="129">
        <v>0.3725</v>
      </c>
      <c r="I44" s="129">
        <v>0.3725</v>
      </c>
      <c r="J44" s="55"/>
      <c r="K44" s="129">
        <v>0.38179999999999997</v>
      </c>
      <c r="L44" s="129">
        <f>M44</f>
        <v>0.379</v>
      </c>
      <c r="M44" s="129">
        <v>0.379</v>
      </c>
      <c r="N44" s="55"/>
      <c r="O44" s="129">
        <v>0.373</v>
      </c>
      <c r="P44" s="129">
        <v>0.36799999999999999</v>
      </c>
      <c r="Q44" s="129">
        <v>0.36799999999999999</v>
      </c>
      <c r="R44" s="166"/>
      <c r="S44" s="51"/>
      <c r="T44" s="51"/>
      <c r="U44" s="51"/>
      <c r="V44" s="51"/>
      <c r="W44" s="51"/>
      <c r="Y44" s="51"/>
      <c r="Z44" s="51"/>
      <c r="AA44" s="51"/>
      <c r="AC44" s="51"/>
    </row>
    <row r="45" spans="1:29" s="40" customFormat="1" ht="15" x14ac:dyDescent="0.15">
      <c r="A45" s="104"/>
      <c r="B45" s="39"/>
      <c r="D45" s="72" t="s">
        <v>163</v>
      </c>
      <c r="E45" s="186"/>
      <c r="F45" s="135"/>
      <c r="G45" s="159">
        <v>0.98</v>
      </c>
      <c r="H45" s="15" t="s">
        <v>48</v>
      </c>
      <c r="I45" s="159">
        <v>1</v>
      </c>
      <c r="J45" s="54"/>
      <c r="K45" s="159">
        <v>1.01</v>
      </c>
      <c r="L45" s="15" t="s">
        <v>48</v>
      </c>
      <c r="M45" s="159">
        <v>1.01</v>
      </c>
      <c r="N45" s="54"/>
      <c r="O45" s="159">
        <v>0.98</v>
      </c>
      <c r="P45" s="15" t="s">
        <v>48</v>
      </c>
      <c r="Q45" s="159">
        <v>1</v>
      </c>
      <c r="R45" s="165"/>
      <c r="S45" s="51"/>
      <c r="T45" s="51"/>
      <c r="U45" s="51"/>
      <c r="V45" s="51"/>
      <c r="W45" s="51"/>
      <c r="X45" s="1"/>
      <c r="Y45" s="51"/>
      <c r="Z45" s="51"/>
      <c r="AA45" s="51"/>
      <c r="AB45" s="1"/>
      <c r="AC45" s="51"/>
    </row>
    <row r="46" spans="1:29" s="40" customFormat="1" x14ac:dyDescent="0.15">
      <c r="A46" s="104"/>
      <c r="B46" s="39"/>
      <c r="D46" s="66" t="s">
        <v>74</v>
      </c>
      <c r="E46" s="8"/>
      <c r="F46" s="135"/>
      <c r="G46" s="15">
        <v>275</v>
      </c>
      <c r="H46" s="15">
        <f>I46-G46</f>
        <v>280</v>
      </c>
      <c r="I46" s="15">
        <v>555</v>
      </c>
      <c r="J46" s="54"/>
      <c r="K46" s="15">
        <v>277</v>
      </c>
      <c r="L46" s="15">
        <f>M46-K46</f>
        <v>276</v>
      </c>
      <c r="M46" s="15">
        <v>553</v>
      </c>
      <c r="N46" s="54"/>
      <c r="O46" s="15">
        <v>260</v>
      </c>
      <c r="P46" s="15">
        <f>Q46-O46</f>
        <v>271</v>
      </c>
      <c r="Q46" s="15">
        <v>531</v>
      </c>
      <c r="R46" s="165"/>
      <c r="S46" s="51"/>
      <c r="T46" s="51"/>
      <c r="U46" s="51"/>
      <c r="V46" s="51"/>
      <c r="W46" s="51"/>
      <c r="X46" s="1"/>
      <c r="Y46" s="51"/>
      <c r="Z46" s="51"/>
      <c r="AA46" s="51"/>
      <c r="AB46" s="1"/>
      <c r="AC46" s="51"/>
    </row>
    <row r="47" spans="1:29" s="40" customFormat="1" x14ac:dyDescent="0.15">
      <c r="A47" s="104"/>
      <c r="B47" s="39"/>
      <c r="D47" s="67" t="s">
        <v>12</v>
      </c>
      <c r="E47" s="8"/>
      <c r="F47" s="135"/>
      <c r="G47" s="14" t="s">
        <v>48</v>
      </c>
      <c r="H47" s="14" t="s">
        <v>48</v>
      </c>
      <c r="I47" s="14">
        <v>0.22246696035242297</v>
      </c>
      <c r="J47" s="54"/>
      <c r="K47" s="14">
        <f>K46/G46-1</f>
        <v>7.2727272727273196E-3</v>
      </c>
      <c r="L47" s="14">
        <f>L46/H46-1</f>
        <v>-1.4285714285714235E-2</v>
      </c>
      <c r="M47" s="14">
        <f>M46/I46-1</f>
        <v>-3.6036036036035668E-3</v>
      </c>
      <c r="N47" s="54"/>
      <c r="O47" s="14">
        <f>O46/K46-1</f>
        <v>-6.1371841155234641E-2</v>
      </c>
      <c r="P47" s="14">
        <f>P46/L46-1</f>
        <v>-1.8115942028985477E-2</v>
      </c>
      <c r="Q47" s="14">
        <f>Q46/M46-1</f>
        <v>-3.9783001808318286E-2</v>
      </c>
      <c r="R47" s="165"/>
      <c r="S47" s="51"/>
      <c r="T47" s="51"/>
      <c r="U47" s="51"/>
      <c r="V47" s="51"/>
      <c r="W47" s="51"/>
      <c r="X47" s="1"/>
      <c r="Y47" s="51"/>
      <c r="Z47" s="51"/>
      <c r="AA47" s="51"/>
      <c r="AB47" s="1"/>
      <c r="AC47" s="51"/>
    </row>
    <row r="48" spans="1:29" s="40" customFormat="1" ht="15" x14ac:dyDescent="0.15">
      <c r="A48" s="104"/>
      <c r="B48" s="39"/>
      <c r="D48" s="67" t="s">
        <v>164</v>
      </c>
      <c r="E48" s="8"/>
      <c r="F48" s="135"/>
      <c r="G48" s="14" t="s">
        <v>48</v>
      </c>
      <c r="H48" s="14" t="s">
        <v>48</v>
      </c>
      <c r="I48" s="14">
        <v>-0.04</v>
      </c>
      <c r="J48" s="54"/>
      <c r="K48" s="14">
        <v>-0.02</v>
      </c>
      <c r="L48" s="14" t="s">
        <v>48</v>
      </c>
      <c r="M48" s="14">
        <v>-0.02</v>
      </c>
      <c r="N48" s="54"/>
      <c r="O48" s="14">
        <v>-0.06</v>
      </c>
      <c r="P48" s="14">
        <v>-0.02</v>
      </c>
      <c r="Q48" s="14">
        <v>-0.04</v>
      </c>
      <c r="R48" s="165"/>
      <c r="S48" s="51"/>
      <c r="T48" s="51"/>
      <c r="U48" s="51"/>
      <c r="V48" s="51"/>
      <c r="W48" s="51"/>
      <c r="X48" s="1"/>
      <c r="Y48" s="51"/>
      <c r="Z48" s="51"/>
      <c r="AA48" s="51"/>
      <c r="AB48" s="1"/>
      <c r="AC48" s="51"/>
    </row>
    <row r="49" spans="1:29" s="40" customFormat="1" x14ac:dyDescent="0.15">
      <c r="A49" s="104"/>
      <c r="B49" s="39"/>
      <c r="D49" s="66" t="s">
        <v>75</v>
      </c>
      <c r="E49" s="8"/>
      <c r="F49" s="135"/>
      <c r="G49" s="15">
        <v>52</v>
      </c>
      <c r="H49" s="15">
        <f>I49-G49</f>
        <v>50</v>
      </c>
      <c r="I49" s="15">
        <v>102</v>
      </c>
      <c r="J49" s="54"/>
      <c r="K49" s="15">
        <v>47</v>
      </c>
      <c r="L49" s="15">
        <f>M49-K49</f>
        <v>58</v>
      </c>
      <c r="M49" s="15">
        <v>105</v>
      </c>
      <c r="N49" s="54"/>
      <c r="O49" s="15">
        <v>47</v>
      </c>
      <c r="P49" s="15">
        <f>Q49-O49</f>
        <v>62</v>
      </c>
      <c r="Q49" s="15">
        <v>109</v>
      </c>
      <c r="R49" s="165"/>
      <c r="S49" s="51"/>
      <c r="T49" s="51"/>
      <c r="U49" s="51"/>
      <c r="V49" s="51"/>
      <c r="W49" s="51"/>
      <c r="X49" s="1"/>
      <c r="Y49" s="51"/>
      <c r="Z49" s="51"/>
      <c r="AA49" s="51"/>
      <c r="AB49" s="1"/>
      <c r="AC49" s="51"/>
    </row>
    <row r="50" spans="1:29" ht="14" thickBot="1" x14ac:dyDescent="0.2">
      <c r="B50" s="20"/>
      <c r="C50" s="14"/>
      <c r="D50" s="178" t="s">
        <v>14</v>
      </c>
      <c r="E50" s="14"/>
      <c r="F50" s="135"/>
      <c r="G50" s="140">
        <f>G49/G46</f>
        <v>0.18909090909090909</v>
      </c>
      <c r="H50" s="131">
        <f>H49/H46</f>
        <v>0.17857142857142858</v>
      </c>
      <c r="I50" s="139">
        <f>I49/I46</f>
        <v>0.18378378378378379</v>
      </c>
      <c r="J50" s="54"/>
      <c r="K50" s="140">
        <f>K49/K46</f>
        <v>0.16967509025270758</v>
      </c>
      <c r="L50" s="131">
        <f>L49/L46</f>
        <v>0.21014492753623187</v>
      </c>
      <c r="M50" s="139">
        <f>M49/M46</f>
        <v>0.189873417721519</v>
      </c>
      <c r="N50" s="54"/>
      <c r="O50" s="140">
        <f>O49/O46</f>
        <v>0.18076923076923077</v>
      </c>
      <c r="P50" s="131">
        <f>P49/P46</f>
        <v>0.22878228782287824</v>
      </c>
      <c r="Q50" s="131">
        <f>Q49/Q46</f>
        <v>0.20527306967984935</v>
      </c>
      <c r="R50" s="165"/>
      <c r="S50" s="51"/>
      <c r="T50" s="51"/>
      <c r="U50" s="51"/>
      <c r="V50" s="51"/>
      <c r="W50" s="51"/>
      <c r="Y50" s="51"/>
      <c r="Z50" s="51"/>
      <c r="AA50" s="51"/>
      <c r="AC50" s="51"/>
    </row>
    <row r="51" spans="1:29" x14ac:dyDescent="0.15">
      <c r="B51" s="20"/>
      <c r="C51" s="14"/>
      <c r="D51" s="179" t="s">
        <v>95</v>
      </c>
      <c r="E51" s="14"/>
      <c r="F51" s="167"/>
      <c r="G51" s="14"/>
      <c r="H51" s="14"/>
      <c r="I51" s="14"/>
      <c r="J51" s="167"/>
      <c r="K51" s="14"/>
      <c r="L51" s="14"/>
      <c r="M51" s="14"/>
      <c r="N51" s="167"/>
      <c r="O51" s="14"/>
      <c r="P51" s="14"/>
      <c r="Q51" s="26"/>
      <c r="R51" s="3"/>
      <c r="S51" s="51"/>
      <c r="T51" s="51"/>
      <c r="U51" s="51"/>
      <c r="V51" s="51"/>
      <c r="W51" s="51"/>
      <c r="Y51" s="51"/>
      <c r="Z51" s="51"/>
      <c r="AA51" s="51"/>
      <c r="AC51" s="51"/>
    </row>
    <row r="52" spans="1:29" x14ac:dyDescent="0.15">
      <c r="B52" s="20"/>
      <c r="C52" s="1"/>
      <c r="D52" s="67"/>
      <c r="E52" s="8"/>
      <c r="F52" s="14"/>
      <c r="G52" s="14"/>
      <c r="H52" s="14"/>
      <c r="I52" s="14"/>
      <c r="J52" s="14"/>
      <c r="K52" s="14"/>
      <c r="L52" s="14"/>
      <c r="M52" s="14"/>
      <c r="N52" s="14"/>
      <c r="Q52" s="132"/>
      <c r="R52" s="14"/>
      <c r="S52" s="14"/>
      <c r="T52" s="14"/>
    </row>
    <row r="53" spans="1:29" x14ac:dyDescent="0.15">
      <c r="A53" s="108"/>
      <c r="B53" s="20"/>
      <c r="D53" s="23" t="s">
        <v>25</v>
      </c>
      <c r="Q53" s="26"/>
      <c r="R53" s="3"/>
    </row>
    <row r="54" spans="1:29" x14ac:dyDescent="0.15">
      <c r="A54" s="108"/>
      <c r="B54" s="20"/>
      <c r="D54" s="24" t="s">
        <v>26</v>
      </c>
      <c r="E54" s="23" t="s">
        <v>200</v>
      </c>
      <c r="Q54" s="26"/>
      <c r="R54" s="3"/>
    </row>
    <row r="55" spans="1:29" x14ac:dyDescent="0.15">
      <c r="A55" s="108"/>
      <c r="B55" s="20"/>
      <c r="D55" s="24"/>
      <c r="E55" s="23" t="s">
        <v>201</v>
      </c>
      <c r="Q55" s="26"/>
      <c r="R55" s="3"/>
    </row>
    <row r="56" spans="1:29" x14ac:dyDescent="0.15">
      <c r="A56" s="108"/>
      <c r="B56" s="20"/>
      <c r="C56" s="1"/>
      <c r="D56" s="24" t="s">
        <v>27</v>
      </c>
      <c r="E56" s="23" t="s">
        <v>28</v>
      </c>
      <c r="Q56" s="26"/>
      <c r="R56" s="3"/>
    </row>
    <row r="57" spans="1:29" x14ac:dyDescent="0.15">
      <c r="A57" s="108"/>
      <c r="B57" s="20"/>
      <c r="C57" s="1"/>
      <c r="D57" s="24" t="s">
        <v>29</v>
      </c>
      <c r="E57" s="25" t="s">
        <v>96</v>
      </c>
      <c r="Q57" s="26"/>
      <c r="R57" s="3"/>
    </row>
    <row r="58" spans="1:29" x14ac:dyDescent="0.15">
      <c r="A58" s="108"/>
      <c r="B58" s="20"/>
      <c r="C58" s="1"/>
      <c r="D58" s="24" t="s">
        <v>30</v>
      </c>
      <c r="E58" s="25" t="s">
        <v>145</v>
      </c>
      <c r="Q58" s="26"/>
      <c r="R58" s="3"/>
    </row>
    <row r="59" spans="1:29" x14ac:dyDescent="0.15">
      <c r="A59" s="108"/>
      <c r="B59" s="20"/>
      <c r="C59" s="1"/>
      <c r="D59" s="24" t="s">
        <v>53</v>
      </c>
      <c r="E59" s="78" t="s">
        <v>97</v>
      </c>
      <c r="Q59" s="26"/>
      <c r="R59" s="3"/>
    </row>
    <row r="60" spans="1:29" x14ac:dyDescent="0.15">
      <c r="A60" s="108"/>
      <c r="B60" s="20"/>
      <c r="C60" s="1"/>
      <c r="D60" s="24" t="s">
        <v>54</v>
      </c>
      <c r="E60" s="25" t="s">
        <v>144</v>
      </c>
      <c r="Q60" s="26"/>
      <c r="R60" s="3"/>
    </row>
    <row r="61" spans="1:29" x14ac:dyDescent="0.15">
      <c r="A61" s="108"/>
      <c r="B61" s="20"/>
      <c r="C61" s="1"/>
      <c r="D61" s="24" t="s">
        <v>98</v>
      </c>
      <c r="E61" s="78" t="s">
        <v>177</v>
      </c>
      <c r="Q61" s="26"/>
      <c r="R61" s="3"/>
    </row>
    <row r="62" spans="1:29" ht="14" thickBot="1" x14ac:dyDescent="0.2">
      <c r="A62" s="108"/>
      <c r="B62" s="29"/>
      <c r="C62" s="30"/>
      <c r="D62" s="31" t="s">
        <v>155</v>
      </c>
      <c r="E62" s="43" t="s">
        <v>146</v>
      </c>
      <c r="F62" s="30"/>
      <c r="G62" s="30"/>
      <c r="H62" s="30"/>
      <c r="I62" s="30"/>
      <c r="J62" s="30"/>
      <c r="K62" s="30"/>
      <c r="L62" s="30"/>
      <c r="M62" s="30"/>
      <c r="N62" s="30"/>
      <c r="O62" s="30"/>
      <c r="P62" s="30"/>
      <c r="Q62" s="139"/>
      <c r="R62" s="121"/>
    </row>
    <row r="63" spans="1:29" s="3" customFormat="1" ht="6" customHeight="1" x14ac:dyDescent="0.15">
      <c r="A63" s="108"/>
      <c r="B63" s="1"/>
      <c r="C63" s="2"/>
      <c r="D63" s="2"/>
      <c r="E63" s="1"/>
      <c r="F63" s="1"/>
      <c r="G63" s="1"/>
      <c r="H63" s="1"/>
      <c r="I63" s="1"/>
      <c r="J63" s="1"/>
      <c r="K63" s="1"/>
      <c r="L63" s="1"/>
      <c r="M63" s="1"/>
      <c r="N63" s="1"/>
      <c r="O63" s="1"/>
    </row>
    <row r="64" spans="1:29" x14ac:dyDescent="0.15">
      <c r="A64" s="108"/>
    </row>
    <row r="65" spans="1:1" x14ac:dyDescent="0.15">
      <c r="A65" s="108"/>
    </row>
    <row r="66" spans="1:1" x14ac:dyDescent="0.15">
      <c r="A66" s="108"/>
    </row>
    <row r="67" spans="1:1" x14ac:dyDescent="0.15">
      <c r="A67" s="108"/>
    </row>
    <row r="68" spans="1:1" x14ac:dyDescent="0.15">
      <c r="A68" s="108"/>
    </row>
    <row r="69" spans="1:1" x14ac:dyDescent="0.15">
      <c r="A69" s="108"/>
    </row>
    <row r="74" spans="1:1" x14ac:dyDescent="0.15">
      <c r="A74" s="107"/>
    </row>
  </sheetData>
  <protectedRanges>
    <protectedRange sqref="M1:N14 M31:N31 M43:N43 Q3:Q14 Q31:R31 Q43:R43 R1:R14 M63:N1048576 M62:P62 M53:N61" name="Range1"/>
    <protectedRange sqref="M15:N15 Q15:R15" name="Range1_1"/>
    <protectedRange sqref="M16:N16 Q16:R16" name="Range1_2"/>
    <protectedRange sqref="M17:N30 Q17:R30" name="Range1_3"/>
    <protectedRange sqref="M32:N42 Q32:R42" name="Range1_4"/>
    <protectedRange sqref="M44:N51 Q44:R51" name="Range1_5"/>
  </protectedRanges>
  <mergeCells count="3">
    <mergeCell ref="G2:I2"/>
    <mergeCell ref="K2:M2"/>
    <mergeCell ref="O2:Q2"/>
  </mergeCells>
  <hyperlinks>
    <hyperlink ref="D51" r:id="rId1" display="For more information on Skillsoft, refer to https://investor.skillsoft.com." xr:uid="{8C1FFEF3-EB5A-B241-B7FF-42492B57F32B}"/>
  </hyperlinks>
  <pageMargins left="0.7" right="0.7" top="0.75" bottom="0.75" header="0.3" footer="0.3"/>
  <pageSetup orientation="landscape" r:id="rId2"/>
  <ignoredErrors>
    <ignoredError sqref="D56:D62 D54" numberStoredAsText="1"/>
    <ignoredError sqref="H10:P50" formula="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CA2C-84DC-4371-AD56-4A02FE895184}">
  <dimension ref="A1:S26"/>
  <sheetViews>
    <sheetView showGridLines="0" zoomScaleNormal="100" workbookViewId="0">
      <selection activeCell="B2" sqref="B2"/>
    </sheetView>
  </sheetViews>
  <sheetFormatPr baseColWidth="10" defaultColWidth="9.1640625" defaultRowHeight="13" x14ac:dyDescent="0.15"/>
  <cols>
    <col min="1" max="1" width="1.83203125" style="3" customWidth="1"/>
    <col min="2" max="2" width="4.83203125" style="1" customWidth="1"/>
    <col min="3" max="3" width="2.83203125" style="2" customWidth="1"/>
    <col min="4" max="4" width="53.6640625" style="1" customWidth="1"/>
    <col min="5" max="6" width="13.5" style="1" customWidth="1"/>
    <col min="7" max="7" width="1.1640625" style="3" customWidth="1"/>
    <col min="8" max="8" width="30" style="3" customWidth="1"/>
    <col min="9" max="9" width="14.5" style="111" customWidth="1"/>
    <col min="10" max="12" width="14.5" style="3" customWidth="1"/>
    <col min="13" max="19" width="9.1640625" style="44"/>
    <col min="20" max="16384" width="9.1640625" style="3"/>
  </cols>
  <sheetData>
    <row r="1" spans="2:19" ht="7.5" customHeight="1" thickBot="1" x14ac:dyDescent="0.2"/>
    <row r="2" spans="2:19" x14ac:dyDescent="0.15">
      <c r="B2" s="4" t="s">
        <v>99</v>
      </c>
      <c r="C2" s="28"/>
      <c r="D2" s="6"/>
      <c r="E2" s="5"/>
      <c r="F2" s="6"/>
    </row>
    <row r="3" spans="2:19" x14ac:dyDescent="0.15">
      <c r="B3" s="20"/>
      <c r="C3" s="3" t="s">
        <v>181</v>
      </c>
      <c r="D3" s="22"/>
      <c r="E3" s="9" t="s">
        <v>2</v>
      </c>
      <c r="F3" s="18" t="s">
        <v>3</v>
      </c>
    </row>
    <row r="4" spans="2:19" ht="15" x14ac:dyDescent="0.15">
      <c r="B4" s="20"/>
      <c r="C4" s="68" t="s">
        <v>100</v>
      </c>
      <c r="D4" s="77"/>
      <c r="E4" s="69"/>
      <c r="F4" s="70"/>
    </row>
    <row r="5" spans="2:19" x14ac:dyDescent="0.15">
      <c r="B5" s="20"/>
      <c r="C5" s="8" t="s">
        <v>195</v>
      </c>
      <c r="D5" s="60"/>
      <c r="E5" s="16">
        <f>'Prosus (Consolidated)'!M78</f>
        <v>228</v>
      </c>
      <c r="F5" s="17">
        <f>'Prosus (Consolidated)'!Q78</f>
        <v>484</v>
      </c>
      <c r="G5" s="1"/>
      <c r="I5" s="115"/>
      <c r="J5" s="1"/>
      <c r="K5" s="1"/>
      <c r="L5" s="1"/>
      <c r="Q5" s="64"/>
    </row>
    <row r="6" spans="2:19" x14ac:dyDescent="0.15">
      <c r="B6" s="20"/>
      <c r="C6" s="13" t="s">
        <v>101</v>
      </c>
      <c r="D6" s="61"/>
      <c r="E6" s="84">
        <v>116</v>
      </c>
      <c r="F6" s="85">
        <v>138</v>
      </c>
      <c r="G6" s="1"/>
      <c r="I6" s="116"/>
      <c r="J6" s="1"/>
      <c r="K6" s="1"/>
      <c r="L6" s="1"/>
      <c r="O6" s="64"/>
      <c r="P6" s="64"/>
      <c r="Q6" s="64"/>
    </row>
    <row r="7" spans="2:19" x14ac:dyDescent="0.15">
      <c r="B7" s="20"/>
      <c r="C7" s="13" t="s">
        <v>102</v>
      </c>
      <c r="D7" s="61"/>
      <c r="E7" s="84">
        <v>-362</v>
      </c>
      <c r="F7" s="85">
        <v>-284</v>
      </c>
      <c r="G7" s="1"/>
      <c r="H7" s="1"/>
      <c r="I7" s="115"/>
      <c r="J7" s="1"/>
      <c r="K7" s="1"/>
      <c r="L7" s="1"/>
      <c r="O7" s="64"/>
      <c r="P7" s="64"/>
      <c r="Q7" s="64"/>
    </row>
    <row r="8" spans="2:19" x14ac:dyDescent="0.15">
      <c r="B8" s="20"/>
      <c r="C8" s="8" t="s">
        <v>103</v>
      </c>
      <c r="D8" s="60"/>
      <c r="E8" s="16">
        <f>SUM(E5:E7)</f>
        <v>-18</v>
      </c>
      <c r="F8" s="17">
        <f>SUM(F5:F7)</f>
        <v>338</v>
      </c>
      <c r="G8" s="1"/>
      <c r="H8" s="1"/>
      <c r="I8" s="115"/>
      <c r="J8" s="1"/>
      <c r="K8" s="1"/>
      <c r="L8" s="1"/>
      <c r="O8" s="64"/>
      <c r="P8" s="64"/>
      <c r="Q8" s="64"/>
    </row>
    <row r="9" spans="2:19" x14ac:dyDescent="0.15">
      <c r="B9" s="20"/>
      <c r="C9" s="13" t="s">
        <v>104</v>
      </c>
      <c r="D9" s="82"/>
      <c r="E9" s="83">
        <v>-113</v>
      </c>
      <c r="F9" s="114">
        <v>-153</v>
      </c>
      <c r="O9" s="64"/>
      <c r="P9" s="64"/>
      <c r="Q9" s="64"/>
    </row>
    <row r="10" spans="2:19" x14ac:dyDescent="0.15">
      <c r="B10" s="20"/>
      <c r="C10" s="13" t="s">
        <v>105</v>
      </c>
      <c r="D10" s="61"/>
      <c r="E10" s="84">
        <v>-104</v>
      </c>
      <c r="F10" s="85">
        <v>-149</v>
      </c>
      <c r="G10" s="1"/>
      <c r="H10" s="1"/>
      <c r="I10" s="115"/>
      <c r="J10" s="1"/>
      <c r="K10" s="1"/>
      <c r="L10" s="1"/>
      <c r="O10" s="64"/>
      <c r="P10" s="64"/>
      <c r="Q10" s="64"/>
    </row>
    <row r="11" spans="2:19" s="1" customFormat="1" x14ac:dyDescent="0.15">
      <c r="B11" s="20"/>
      <c r="C11" s="13" t="s">
        <v>106</v>
      </c>
      <c r="D11" s="60"/>
      <c r="E11" s="86">
        <v>759</v>
      </c>
      <c r="F11" s="208">
        <v>1001</v>
      </c>
      <c r="G11" s="3"/>
      <c r="I11" s="111"/>
      <c r="J11" s="3"/>
      <c r="K11" s="3"/>
      <c r="L11" s="3"/>
      <c r="M11" s="44"/>
      <c r="N11" s="64"/>
      <c r="O11" s="64"/>
      <c r="P11" s="64"/>
      <c r="Q11" s="64"/>
      <c r="R11" s="44"/>
      <c r="S11" s="44"/>
    </row>
    <row r="12" spans="2:19" s="1" customFormat="1" x14ac:dyDescent="0.15">
      <c r="B12" s="20"/>
      <c r="C12" s="8" t="s">
        <v>107</v>
      </c>
      <c r="D12" s="60"/>
      <c r="E12" s="16">
        <f>SUM(E8:E11)</f>
        <v>524</v>
      </c>
      <c r="F12" s="17">
        <f>SUM(F8:F11)</f>
        <v>1037</v>
      </c>
      <c r="G12" s="3"/>
      <c r="H12" s="195"/>
      <c r="I12" s="111"/>
      <c r="J12" s="3"/>
      <c r="K12" s="3"/>
      <c r="L12" s="3"/>
      <c r="M12" s="44"/>
      <c r="N12" s="64"/>
      <c r="O12" s="64"/>
      <c r="P12" s="64"/>
      <c r="Q12" s="64"/>
      <c r="R12" s="44"/>
      <c r="S12" s="44"/>
    </row>
    <row r="13" spans="2:19" s="1" customFormat="1" x14ac:dyDescent="0.15">
      <c r="B13" s="20"/>
      <c r="C13" s="13" t="s">
        <v>199</v>
      </c>
      <c r="D13" s="60"/>
      <c r="E13" s="83">
        <v>-102</v>
      </c>
      <c r="F13" s="114">
        <v>-18</v>
      </c>
      <c r="G13" s="3"/>
      <c r="H13" s="194"/>
      <c r="I13" s="111"/>
      <c r="J13" s="3"/>
      <c r="K13" s="3"/>
      <c r="L13" s="3"/>
      <c r="M13" s="44"/>
      <c r="N13" s="64"/>
      <c r="O13" s="64"/>
      <c r="P13" s="64"/>
      <c r="Q13" s="64"/>
      <c r="R13" s="44"/>
      <c r="S13" s="44"/>
    </row>
    <row r="14" spans="2:19" s="1" customFormat="1" ht="14" thickBot="1" x14ac:dyDescent="0.2">
      <c r="B14" s="20"/>
      <c r="C14" s="8" t="s">
        <v>99</v>
      </c>
      <c r="D14" s="60"/>
      <c r="E14" s="62">
        <f>E12+E13</f>
        <v>422</v>
      </c>
      <c r="F14" s="63">
        <f>F12+F13</f>
        <v>1019</v>
      </c>
      <c r="G14" s="3"/>
      <c r="H14" s="195"/>
      <c r="I14" s="116"/>
      <c r="J14" s="3"/>
      <c r="K14" s="3"/>
      <c r="L14" s="3"/>
      <c r="M14" s="44"/>
      <c r="N14" s="64"/>
      <c r="O14" s="64"/>
      <c r="P14" s="64"/>
      <c r="Q14" s="64"/>
      <c r="R14" s="44"/>
      <c r="S14" s="44"/>
    </row>
    <row r="15" spans="2:19" x14ac:dyDescent="0.15">
      <c r="B15" s="20"/>
      <c r="C15" s="3"/>
      <c r="D15" s="3"/>
      <c r="E15" s="102"/>
      <c r="F15" s="110"/>
      <c r="H15" s="194"/>
    </row>
    <row r="16" spans="2:19" x14ac:dyDescent="0.15">
      <c r="B16" s="20"/>
      <c r="C16" s="23" t="s">
        <v>25</v>
      </c>
      <c r="D16" s="23"/>
      <c r="E16" s="3"/>
      <c r="F16" s="26"/>
    </row>
    <row r="17" spans="1:19" x14ac:dyDescent="0.15">
      <c r="B17" s="20"/>
      <c r="C17" s="24" t="s">
        <v>26</v>
      </c>
      <c r="D17" s="23" t="s">
        <v>197</v>
      </c>
      <c r="E17" s="3"/>
      <c r="F17" s="26"/>
    </row>
    <row r="18" spans="1:19" x14ac:dyDescent="0.15">
      <c r="B18" s="20"/>
      <c r="C18" s="24"/>
      <c r="D18" s="25" t="s">
        <v>108</v>
      </c>
      <c r="E18" s="3"/>
      <c r="F18" s="26"/>
    </row>
    <row r="19" spans="1:19" s="1" customFormat="1" x14ac:dyDescent="0.15">
      <c r="A19" s="108"/>
      <c r="B19" s="20"/>
      <c r="C19" s="24" t="s">
        <v>27</v>
      </c>
      <c r="D19" s="188" t="s">
        <v>198</v>
      </c>
      <c r="E19" s="78"/>
      <c r="F19" s="26"/>
      <c r="G19" s="3"/>
    </row>
    <row r="20" spans="1:19" s="1" customFormat="1" x14ac:dyDescent="0.15">
      <c r="A20" s="108"/>
      <c r="B20" s="20"/>
      <c r="C20" s="24"/>
      <c r="D20" s="188" t="s">
        <v>196</v>
      </c>
      <c r="E20" s="78"/>
      <c r="F20" s="26"/>
      <c r="G20" s="3"/>
    </row>
    <row r="21" spans="1:19" s="1" customFormat="1" ht="14" thickBot="1" x14ac:dyDescent="0.2">
      <c r="A21" s="108"/>
      <c r="B21" s="29"/>
      <c r="C21" s="31"/>
      <c r="D21" s="43" t="s">
        <v>109</v>
      </c>
      <c r="E21" s="43"/>
      <c r="F21" s="139"/>
      <c r="G21" s="121"/>
    </row>
    <row r="22" spans="1:19" ht="6" customHeight="1" x14ac:dyDescent="0.15">
      <c r="A22" s="108"/>
      <c r="D22" s="216"/>
      <c r="E22" s="216"/>
      <c r="F22" s="216"/>
      <c r="G22" s="1"/>
      <c r="H22" s="1"/>
      <c r="I22" s="1"/>
      <c r="J22" s="1"/>
      <c r="K22" s="1"/>
      <c r="L22" s="1"/>
      <c r="M22" s="3"/>
      <c r="N22" s="3"/>
      <c r="O22" s="3"/>
      <c r="P22" s="3"/>
      <c r="Q22" s="3"/>
      <c r="R22" s="3"/>
      <c r="S22" s="3"/>
    </row>
    <row r="23" spans="1:19" s="1" customFormat="1" x14ac:dyDescent="0.15">
      <c r="A23" s="108"/>
      <c r="C23" s="2"/>
      <c r="D23" s="216"/>
      <c r="E23" s="216"/>
      <c r="F23" s="216"/>
      <c r="M23" s="3"/>
    </row>
    <row r="24" spans="1:19" x14ac:dyDescent="0.15">
      <c r="D24" s="216"/>
      <c r="E24" s="216"/>
      <c r="F24" s="216"/>
    </row>
    <row r="25" spans="1:19" x14ac:dyDescent="0.15">
      <c r="D25" s="216"/>
      <c r="E25" s="216"/>
      <c r="F25" s="216"/>
    </row>
    <row r="26" spans="1:19" x14ac:dyDescent="0.15">
      <c r="G26" s="51"/>
      <c r="H26" s="51"/>
      <c r="I26" s="112"/>
      <c r="J26" s="51"/>
      <c r="K26" s="51"/>
      <c r="L26" s="51"/>
      <c r="M26" s="51"/>
    </row>
  </sheetData>
  <mergeCells count="1">
    <mergeCell ref="D22:F25"/>
  </mergeCells>
  <pageMargins left="0.7" right="0.7" top="0.75" bottom="0.75" header="0.3" footer="0.3"/>
  <pageSetup paperSize="9" orientation="portrait" r:id="rId1"/>
  <ignoredErrors>
    <ignoredError sqref="C17 C1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14878-3314-439A-BA3B-D68E3E9D1791}">
  <sheetPr>
    <pageSetUpPr fitToPage="1"/>
  </sheetPr>
  <dimension ref="B1:S30"/>
  <sheetViews>
    <sheetView showGridLines="0" zoomScaleNormal="100" workbookViewId="0">
      <selection activeCell="B2" sqref="B2"/>
    </sheetView>
  </sheetViews>
  <sheetFormatPr baseColWidth="10" defaultColWidth="9.1640625" defaultRowHeight="13" x14ac:dyDescent="0.15"/>
  <cols>
    <col min="1" max="1" width="1.83203125" style="3" customWidth="1"/>
    <col min="2" max="2" width="4.83203125" style="1" customWidth="1"/>
    <col min="3" max="3" width="2.83203125" style="2" customWidth="1"/>
    <col min="4" max="4" width="28.33203125" style="1" customWidth="1"/>
    <col min="5" max="5" width="23.5" style="1" customWidth="1"/>
    <col min="6" max="6" width="13.6640625" style="1" bestFit="1" customWidth="1"/>
    <col min="7" max="7" width="20.1640625" style="1" customWidth="1"/>
    <col min="8" max="8" width="1.1640625" style="3" customWidth="1"/>
    <col min="9" max="11" width="11" style="44" bestFit="1" customWidth="1"/>
    <col min="12" max="12" width="10" style="44" bestFit="1" customWidth="1"/>
    <col min="13" max="19" width="9.1640625" style="44"/>
    <col min="20" max="16384" width="9.1640625" style="3"/>
  </cols>
  <sheetData>
    <row r="1" spans="2:19" ht="7.5" customHeight="1" thickBot="1" x14ac:dyDescent="0.2"/>
    <row r="2" spans="2:19" x14ac:dyDescent="0.15">
      <c r="B2" s="4" t="s">
        <v>110</v>
      </c>
      <c r="C2" s="28"/>
      <c r="D2" s="6"/>
      <c r="E2" s="5"/>
      <c r="F2" s="5"/>
      <c r="G2" s="6"/>
    </row>
    <row r="3" spans="2:19" x14ac:dyDescent="0.15">
      <c r="B3" s="20"/>
      <c r="C3" s="3" t="s">
        <v>181</v>
      </c>
      <c r="D3" s="22"/>
      <c r="E3" s="217" t="s">
        <v>111</v>
      </c>
      <c r="F3" s="218" t="s">
        <v>112</v>
      </c>
      <c r="G3" s="219" t="s">
        <v>113</v>
      </c>
    </row>
    <row r="4" spans="2:19" x14ac:dyDescent="0.15">
      <c r="B4" s="20"/>
      <c r="C4" s="3"/>
      <c r="D4" s="22"/>
      <c r="E4" s="217"/>
      <c r="F4" s="218"/>
      <c r="G4" s="219"/>
    </row>
    <row r="5" spans="2:19" x14ac:dyDescent="0.15">
      <c r="B5" s="20"/>
      <c r="C5" s="68" t="s">
        <v>3</v>
      </c>
      <c r="D5" s="77"/>
      <c r="E5" s="69"/>
      <c r="F5" s="69"/>
      <c r="G5" s="70"/>
    </row>
    <row r="6" spans="2:19" ht="15" x14ac:dyDescent="0.15">
      <c r="B6" s="20"/>
      <c r="C6" s="13" t="s">
        <v>114</v>
      </c>
      <c r="D6" s="61"/>
      <c r="E6" s="84">
        <v>6306</v>
      </c>
      <c r="F6" s="84">
        <f t="shared" ref="F6:F10" si="0">G6-E6</f>
        <v>957</v>
      </c>
      <c r="G6" s="85">
        <v>7263</v>
      </c>
      <c r="H6" s="1"/>
      <c r="I6" s="122" t="s">
        <v>115</v>
      </c>
      <c r="J6" s="64"/>
      <c r="K6" s="64"/>
      <c r="L6" s="64"/>
      <c r="M6" s="64"/>
      <c r="O6" s="64"/>
      <c r="P6" s="64"/>
      <c r="Q6" s="64"/>
    </row>
    <row r="7" spans="2:19" ht="15" x14ac:dyDescent="0.15">
      <c r="B7" s="20"/>
      <c r="C7" s="13" t="s">
        <v>116</v>
      </c>
      <c r="D7" s="61"/>
      <c r="E7" s="84">
        <v>-277</v>
      </c>
      <c r="F7" s="84">
        <f t="shared" si="0"/>
        <v>126</v>
      </c>
      <c r="G7" s="85">
        <v>-151</v>
      </c>
      <c r="H7" s="1"/>
      <c r="J7" s="64"/>
      <c r="K7" s="64"/>
      <c r="L7" s="64"/>
      <c r="M7" s="64"/>
      <c r="O7" s="64"/>
      <c r="P7" s="64"/>
      <c r="Q7" s="64"/>
    </row>
    <row r="8" spans="2:19" x14ac:dyDescent="0.15">
      <c r="B8" s="20"/>
      <c r="C8" s="13" t="s">
        <v>117</v>
      </c>
      <c r="D8" s="61"/>
      <c r="E8" s="84">
        <v>-39</v>
      </c>
      <c r="F8" s="84">
        <f t="shared" si="0"/>
        <v>47</v>
      </c>
      <c r="G8" s="85">
        <v>8</v>
      </c>
      <c r="H8" s="1"/>
      <c r="I8" s="64"/>
      <c r="J8" s="64"/>
      <c r="K8" s="64"/>
      <c r="L8" s="64"/>
      <c r="M8" s="64"/>
      <c r="O8" s="64"/>
      <c r="P8" s="64"/>
      <c r="Q8" s="64"/>
    </row>
    <row r="9" spans="2:19" x14ac:dyDescent="0.15">
      <c r="B9" s="20"/>
      <c r="C9" s="13" t="s">
        <v>118</v>
      </c>
      <c r="D9" s="82"/>
      <c r="E9" s="83">
        <v>-9</v>
      </c>
      <c r="F9" s="84">
        <f t="shared" si="0"/>
        <v>2</v>
      </c>
      <c r="G9" s="85">
        <v>-7</v>
      </c>
      <c r="J9" s="64"/>
      <c r="K9" s="64"/>
      <c r="L9" s="64"/>
      <c r="M9" s="64"/>
      <c r="O9" s="64"/>
      <c r="P9" s="64"/>
      <c r="Q9" s="64"/>
    </row>
    <row r="10" spans="2:19" x14ac:dyDescent="0.15">
      <c r="B10" s="20"/>
      <c r="C10" s="13" t="s">
        <v>119</v>
      </c>
      <c r="D10" s="82"/>
      <c r="E10" s="83">
        <v>-2</v>
      </c>
      <c r="F10" s="84">
        <f t="shared" si="0"/>
        <v>4</v>
      </c>
      <c r="G10" s="85">
        <v>2</v>
      </c>
      <c r="J10" s="64"/>
      <c r="K10" s="64"/>
      <c r="L10" s="64"/>
      <c r="M10" s="64"/>
      <c r="O10" s="64"/>
      <c r="P10" s="64"/>
      <c r="Q10" s="64"/>
    </row>
    <row r="11" spans="2:19" s="1" customFormat="1" x14ac:dyDescent="0.15">
      <c r="B11" s="20"/>
      <c r="C11" s="13" t="s">
        <v>23</v>
      </c>
      <c r="D11" s="60"/>
      <c r="E11" s="86">
        <v>-276</v>
      </c>
      <c r="F11" s="84">
        <v>146</v>
      </c>
      <c r="G11" s="85">
        <v>-130</v>
      </c>
      <c r="H11" s="3"/>
      <c r="I11" s="44"/>
      <c r="J11" s="64"/>
      <c r="K11" s="64"/>
      <c r="L11" s="64"/>
      <c r="M11" s="44"/>
      <c r="N11" s="64"/>
      <c r="O11" s="64"/>
      <c r="P11" s="64"/>
      <c r="Q11" s="64"/>
      <c r="R11" s="44"/>
      <c r="S11" s="44"/>
    </row>
    <row r="12" spans="2:19" s="1" customFormat="1" ht="14" thickBot="1" x14ac:dyDescent="0.2">
      <c r="B12" s="20"/>
      <c r="C12" s="8" t="s">
        <v>120</v>
      </c>
      <c r="D12" s="60"/>
      <c r="E12" s="62">
        <f>SUM(E6:E11)</f>
        <v>5703</v>
      </c>
      <c r="F12" s="62">
        <f>SUM(F6:F11)</f>
        <v>1282</v>
      </c>
      <c r="G12" s="63">
        <f>SUM(G6:G11)</f>
        <v>6985</v>
      </c>
      <c r="H12" s="3"/>
      <c r="I12" s="44"/>
      <c r="J12" s="64"/>
      <c r="K12" s="64"/>
      <c r="L12" s="64"/>
      <c r="M12" s="44"/>
      <c r="N12" s="64"/>
      <c r="O12" s="64"/>
      <c r="P12" s="64"/>
      <c r="Q12" s="64"/>
      <c r="R12" s="44"/>
      <c r="S12" s="44"/>
    </row>
    <row r="13" spans="2:19" x14ac:dyDescent="0.15">
      <c r="B13" s="20"/>
      <c r="C13" s="3"/>
      <c r="D13" s="3"/>
      <c r="E13" s="3"/>
      <c r="F13" s="3"/>
      <c r="G13" s="26"/>
      <c r="J13" s="64"/>
      <c r="K13" s="64"/>
    </row>
    <row r="14" spans="2:19" x14ac:dyDescent="0.15">
      <c r="B14" s="20"/>
      <c r="C14" s="56" t="s">
        <v>2</v>
      </c>
      <c r="D14" s="57"/>
      <c r="E14" s="58"/>
      <c r="F14" s="58"/>
      <c r="G14" s="59"/>
      <c r="J14" s="64"/>
      <c r="K14" s="64"/>
    </row>
    <row r="15" spans="2:19" ht="15" x14ac:dyDescent="0.15">
      <c r="B15" s="20"/>
      <c r="C15" s="13" t="s">
        <v>114</v>
      </c>
      <c r="D15" s="61"/>
      <c r="E15" s="84">
        <v>4072</v>
      </c>
      <c r="F15" s="84">
        <v>1315</v>
      </c>
      <c r="G15" s="85">
        <v>5387</v>
      </c>
      <c r="J15" s="64"/>
      <c r="K15" s="64"/>
    </row>
    <row r="16" spans="2:19" ht="15" x14ac:dyDescent="0.15">
      <c r="B16" s="20"/>
      <c r="C16" s="13" t="s">
        <v>116</v>
      </c>
      <c r="D16" s="61"/>
      <c r="E16" s="84">
        <v>-769</v>
      </c>
      <c r="F16" s="84">
        <v>587</v>
      </c>
      <c r="G16" s="85">
        <v>-182</v>
      </c>
      <c r="J16" s="64"/>
      <c r="K16" s="64"/>
    </row>
    <row r="17" spans="2:19" x14ac:dyDescent="0.15">
      <c r="B17" s="20"/>
      <c r="C17" s="13" t="s">
        <v>117</v>
      </c>
      <c r="D17" s="61"/>
      <c r="E17" s="84">
        <v>-57</v>
      </c>
      <c r="F17" s="84">
        <v>57</v>
      </c>
      <c r="G17" s="85">
        <v>0</v>
      </c>
      <c r="J17" s="64"/>
      <c r="K17" s="64"/>
    </row>
    <row r="18" spans="2:19" x14ac:dyDescent="0.15">
      <c r="B18" s="20"/>
      <c r="C18" s="13" t="s">
        <v>118</v>
      </c>
      <c r="D18" s="82"/>
      <c r="E18" s="83">
        <v>-26</v>
      </c>
      <c r="F18" s="84">
        <v>1</v>
      </c>
      <c r="G18" s="85">
        <v>-25</v>
      </c>
      <c r="J18" s="64"/>
      <c r="K18" s="64"/>
    </row>
    <row r="19" spans="2:19" x14ac:dyDescent="0.15">
      <c r="B19" s="20"/>
      <c r="C19" s="13" t="s">
        <v>119</v>
      </c>
      <c r="D19" s="82"/>
      <c r="E19" s="83">
        <v>-4</v>
      </c>
      <c r="F19" s="84">
        <v>3</v>
      </c>
      <c r="G19" s="85">
        <v>-1</v>
      </c>
      <c r="J19" s="64"/>
      <c r="K19" s="64"/>
    </row>
    <row r="20" spans="2:19" x14ac:dyDescent="0.15">
      <c r="B20" s="20"/>
      <c r="C20" s="13" t="s">
        <v>23</v>
      </c>
      <c r="D20" s="60"/>
      <c r="E20" s="86">
        <v>-406</v>
      </c>
      <c r="F20" s="84">
        <v>161</v>
      </c>
      <c r="G20" s="85">
        <v>-245</v>
      </c>
      <c r="J20" s="64"/>
      <c r="K20" s="64"/>
    </row>
    <row r="21" spans="2:19" ht="14" thickBot="1" x14ac:dyDescent="0.2">
      <c r="B21" s="20"/>
      <c r="C21" s="8" t="s">
        <v>120</v>
      </c>
      <c r="D21" s="60"/>
      <c r="E21" s="62">
        <f>SUM(E15:E20)</f>
        <v>2810</v>
      </c>
      <c r="F21" s="62">
        <f>SUM(F15:F20)</f>
        <v>2124</v>
      </c>
      <c r="G21" s="63">
        <f>SUM(G15:G20)</f>
        <v>4934</v>
      </c>
      <c r="I21" s="191"/>
      <c r="J21" s="64"/>
      <c r="K21" s="64"/>
    </row>
    <row r="22" spans="2:19" x14ac:dyDescent="0.15">
      <c r="B22" s="20"/>
      <c r="C22" s="8"/>
      <c r="D22" s="8"/>
      <c r="E22" s="15"/>
      <c r="F22" s="15"/>
      <c r="G22" s="18"/>
      <c r="I22" s="191"/>
      <c r="J22" s="64"/>
      <c r="K22" s="64"/>
    </row>
    <row r="23" spans="2:19" x14ac:dyDescent="0.15">
      <c r="B23" s="20"/>
      <c r="C23" s="23" t="s">
        <v>25</v>
      </c>
      <c r="D23" s="23"/>
      <c r="E23" s="3"/>
      <c r="F23" s="3"/>
      <c r="G23" s="26"/>
    </row>
    <row r="24" spans="2:19" s="1" customFormat="1" ht="14" thickBot="1" x14ac:dyDescent="0.2">
      <c r="B24" s="29"/>
      <c r="C24" s="81" t="s">
        <v>26</v>
      </c>
      <c r="D24" s="43" t="s">
        <v>154</v>
      </c>
      <c r="E24" s="30"/>
      <c r="F24" s="30"/>
      <c r="G24" s="32"/>
      <c r="H24" s="3"/>
      <c r="I24" s="44"/>
      <c r="J24" s="44"/>
      <c r="K24" s="44"/>
      <c r="L24" s="44"/>
      <c r="M24" s="44"/>
      <c r="N24" s="44"/>
      <c r="O24" s="44"/>
      <c r="P24" s="44"/>
      <c r="Q24" s="44"/>
      <c r="R24" s="44"/>
      <c r="S24" s="44"/>
    </row>
    <row r="25" spans="2:19" ht="6" customHeight="1" x14ac:dyDescent="0.15"/>
    <row r="26" spans="2:19" x14ac:dyDescent="0.15">
      <c r="E26" s="51"/>
      <c r="F26" s="51"/>
    </row>
    <row r="27" spans="2:19" x14ac:dyDescent="0.15">
      <c r="D27" s="196"/>
      <c r="E27" s="51"/>
      <c r="F27" s="51"/>
    </row>
    <row r="28" spans="2:19" x14ac:dyDescent="0.15">
      <c r="E28" s="51"/>
      <c r="F28" s="51"/>
      <c r="L28" s="64"/>
    </row>
    <row r="29" spans="2:19" x14ac:dyDescent="0.15">
      <c r="E29" s="51"/>
      <c r="F29" s="51"/>
      <c r="L29" s="64"/>
    </row>
    <row r="30" spans="2:19" x14ac:dyDescent="0.15">
      <c r="H30" s="51"/>
      <c r="I30" s="51"/>
      <c r="J30" s="51"/>
      <c r="K30" s="51"/>
      <c r="L30" s="51"/>
    </row>
  </sheetData>
  <mergeCells count="3">
    <mergeCell ref="E3:E4"/>
    <mergeCell ref="F3:F4"/>
    <mergeCell ref="G3:G4"/>
  </mergeCells>
  <hyperlinks>
    <hyperlink ref="I6" location="'Tencent recon'!A1" display="Further detail on Tencent's contribution" xr:uid="{E4292AE7-E3EC-411F-906C-12CB5B928E62}"/>
  </hyperlinks>
  <pageMargins left="0.7" right="0.7" top="0.75" bottom="0.75" header="0.3" footer="0.3"/>
  <pageSetup paperSize="9" scale="55" orientation="portrait" r:id="rId1"/>
  <ignoredErrors>
    <ignoredError sqref="C2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3e61253-5b64-47c7-9acd-5edffa8a11c2">
      <Terms xmlns="http://schemas.microsoft.com/office/infopath/2007/PartnerControls"/>
    </lcf76f155ced4ddcb4097134ff3c332f>
    <TaxCatchAll xmlns="6c2ca0a6-a3fb-441d-a8a2-4b9a520640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A3B2C524D52F4E8FBEABCE83680CAA" ma:contentTypeVersion="28" ma:contentTypeDescription="Create a new document." ma:contentTypeScope="" ma:versionID="c3c8be344df2530b7ba948c3c3e41c42">
  <xsd:schema xmlns:xsd="http://www.w3.org/2001/XMLSchema" xmlns:xs="http://www.w3.org/2001/XMLSchema" xmlns:p="http://schemas.microsoft.com/office/2006/metadata/properties" xmlns:ns2="83e61253-5b64-47c7-9acd-5edffa8a11c2" xmlns:ns3="6c2ca0a6-a3fb-441d-a8a2-4b9a52064090" targetNamespace="http://schemas.microsoft.com/office/2006/metadata/properties" ma:root="true" ma:fieldsID="19fe29c81e47d7864637f39affdafb08" ns2:_="" ns3:_="">
    <xsd:import namespace="83e61253-5b64-47c7-9acd-5edffa8a11c2"/>
    <xsd:import namespace="6c2ca0a6-a3fb-441d-a8a2-4b9a520640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61253-5b64-47c7-9acd-5edffa8a11c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ternalName="MediaServiceDateTaken" ma:readOnly="true">
      <xsd:simpleType>
        <xsd:restriction base="dms:Text"/>
      </xsd:simpleType>
    </xsd:element>
    <xsd:element name="MediaServiceAutoTags" ma:index="7" nillable="true" ma:displayName="Tags" ma:internalName="MediaServiceAutoTags"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5b0b32f-e310-49b4-ae0d-6de30dafcd5c" ma:termSetId="09814cd3-568e-fe90-9814-8d621ff8fb84" ma:anchorId="fba54fb3-c3e1-fe81-a776-ca4b69148c4d" ma:open="true" ma:isKeyword="false">
      <xsd:complexType>
        <xsd:sequence>
          <xsd:element ref="pc:Terms" minOccurs="0" maxOccurs="1"/>
        </xsd:sequence>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2ca0a6-a3fb-441d-a8a2-4b9a5206409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2554bd6-c15e-4ef4-b2d9-41aaf34ac35a}" ma:internalName="TaxCatchAll" ma:showField="CatchAllData" ma:web="6c2ca0a6-a3fb-441d-a8a2-4b9a52064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284C6F-F175-4F1B-B5E2-2DC38DD6C393}">
  <ds:schemaRefs>
    <ds:schemaRef ds:uri="http://schemas.microsoft.com/sharepoint/v3/contenttype/forms"/>
  </ds:schemaRefs>
</ds:datastoreItem>
</file>

<file path=customXml/itemProps2.xml><?xml version="1.0" encoding="utf-8"?>
<ds:datastoreItem xmlns:ds="http://schemas.openxmlformats.org/officeDocument/2006/customXml" ds:itemID="{E61758AF-B45E-44A0-98A5-34FCD964D56E}">
  <ds:schemaRefs>
    <ds:schemaRef ds:uri="http://purl.org/dc/elements/1.1/"/>
    <ds:schemaRef ds:uri="http://purl.org/dc/dcmitype/"/>
    <ds:schemaRef ds:uri="83e61253-5b64-47c7-9acd-5edffa8a11c2"/>
    <ds:schemaRef ds:uri="http://schemas.microsoft.com/office/2006/documentManagement/types"/>
    <ds:schemaRef ds:uri="6c2ca0a6-a3fb-441d-a8a2-4b9a52064090"/>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5F19083-5B6D-4DFC-97AE-805296809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e61253-5b64-47c7-9acd-5edffa8a11c2"/>
    <ds:schemaRef ds:uri="6c2ca0a6-a3fb-441d-a8a2-4b9a52064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7e687cc-f93a-416b-a813-dfd9fe80a0f5}" enabled="1" method="Standard" siteId="{ffeebe53-4714-40e9-81b1-cb5984a2ddfd}" removed="0"/>
  <clbl:label id="{f7d794a6-05d0-4b73-88a5-18dce1d0e695}" enabled="0" method="" siteId="{f7d794a6-05d0-4b73-88a5-18dce1d0e695}"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Prosus (Consolidated)</vt:lpstr>
      <vt:lpstr>Food Delivery</vt:lpstr>
      <vt:lpstr>Classifieds</vt:lpstr>
      <vt:lpstr>Payments &amp; Fintech</vt:lpstr>
      <vt:lpstr>Etail</vt:lpstr>
      <vt:lpstr>Edtech</vt:lpstr>
      <vt:lpstr>Free Cash Flow</vt:lpstr>
      <vt:lpstr>Contribution by Associates&amp;JVs</vt:lpstr>
      <vt:lpstr>Contribution by Tencent</vt:lpstr>
      <vt:lpstr>Tencent recon</vt:lpstr>
      <vt:lpstr>Classifieds!Print_Area</vt:lpstr>
      <vt:lpstr>Etail!Print_Area</vt:lpstr>
      <vt:lpstr>'Food Delivery'!Print_Area</vt:lpstr>
      <vt:lpstr>'Payments &amp; Fintech'!Print_Area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Kulani Bila</dc:creator>
  <cp:keywords/>
  <dc:description/>
  <cp:lastModifiedBy>Charl Wolmarans</cp:lastModifiedBy>
  <cp:revision/>
  <dcterms:created xsi:type="dcterms:W3CDTF">2022-10-18T13:07:25Z</dcterms:created>
  <dcterms:modified xsi:type="dcterms:W3CDTF">2025-06-20T17:41:30Z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0x010100BBA3B2C524D52F4E8FBEABCE83680CAA</vt:lpwstr>
  </property>
  <property fmtid="{D5CDD505-2E9C-101B-9397-08002B2CF9AE}" pid="3" name="MediaServiceImageTags">
    <vt:lpwstr/>
  </property>
</Properties>
</file>